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ICHIERS\SY-WR1\SCRABBLE\Historique\"/>
    </mc:Choice>
  </mc:AlternateContent>
  <xr:revisionPtr revIDLastSave="0" documentId="13_ncr:1_{C155A13A-809B-4B93-98A8-B933D78F78B7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Sheet1" sheetId="1" r:id="rId1"/>
  </sheets>
  <definedNames>
    <definedName name="_xlnm.Print_Titles" localSheetId="0">Sheet1!$1:$4</definedName>
    <definedName name="_xlnm.Print_Area" localSheetId="0">Sheet1!$A$5:$AR$239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238" i="1" l="1"/>
  <c r="AR230" i="1"/>
  <c r="AR224" i="1"/>
  <c r="AR197" i="1"/>
  <c r="AR196" i="1"/>
  <c r="AR190" i="1"/>
  <c r="AR180" i="1"/>
  <c r="AR164" i="1"/>
  <c r="AR151" i="1"/>
  <c r="AR119" i="1"/>
  <c r="AR107" i="1"/>
  <c r="AR103" i="1"/>
  <c r="AR96" i="1"/>
  <c r="AR91" i="1"/>
  <c r="AR83" i="1"/>
  <c r="AR59" i="1"/>
  <c r="AR56" i="1"/>
  <c r="AR53" i="1"/>
  <c r="AR52" i="1"/>
  <c r="AR44" i="1"/>
  <c r="AR9" i="1"/>
  <c r="E66" i="1"/>
  <c r="E46" i="1"/>
  <c r="E143" i="1"/>
  <c r="E159" i="1"/>
  <c r="E214" i="1"/>
  <c r="E41" i="1"/>
  <c r="E163" i="1"/>
  <c r="E168" i="1"/>
  <c r="E184" i="1"/>
  <c r="E188" i="1"/>
  <c r="E191" i="1"/>
  <c r="E217" i="1"/>
  <c r="E172" i="1"/>
  <c r="E133" i="1"/>
  <c r="E208" i="1"/>
  <c r="E109" i="1"/>
  <c r="E118" i="1"/>
  <c r="E62" i="1"/>
  <c r="E8" i="1"/>
  <c r="E196" i="1"/>
  <c r="E79" i="1"/>
  <c r="E121" i="1"/>
  <c r="E136" i="1"/>
  <c r="E215" i="1"/>
  <c r="E199" i="1"/>
  <c r="E112" i="1"/>
  <c r="E187" i="1"/>
  <c r="E24" i="1"/>
  <c r="E194" i="1"/>
  <c r="E43" i="1"/>
  <c r="E212" i="1"/>
  <c r="E179" i="1"/>
  <c r="E178" i="1"/>
  <c r="E102" i="1"/>
  <c r="E236" i="1"/>
  <c r="E103" i="1"/>
  <c r="E203" i="1"/>
  <c r="E115" i="1"/>
  <c r="E104" i="1"/>
  <c r="E174" i="1"/>
  <c r="E25" i="1"/>
  <c r="E138" i="1"/>
  <c r="E14" i="1"/>
  <c r="E12" i="1"/>
  <c r="E211" i="1"/>
  <c r="E142" i="1"/>
  <c r="E139" i="1"/>
  <c r="E235" i="1"/>
  <c r="E125" i="1"/>
  <c r="E6" i="1"/>
  <c r="E150" i="1"/>
  <c r="E225" i="1"/>
  <c r="E129" i="1"/>
  <c r="E30" i="1"/>
  <c r="E171" i="1"/>
  <c r="E58" i="1"/>
  <c r="E57" i="1"/>
  <c r="E91" i="1"/>
  <c r="E170" i="1"/>
  <c r="E53" i="1"/>
  <c r="E158" i="1"/>
  <c r="E181" i="1"/>
  <c r="E39" i="1"/>
  <c r="E99" i="1"/>
  <c r="E107" i="1"/>
  <c r="E20" i="1"/>
  <c r="E226" i="1"/>
  <c r="E147" i="1"/>
  <c r="E182" i="1"/>
  <c r="E200" i="1"/>
  <c r="E34" i="1"/>
  <c r="E92" i="1"/>
  <c r="E220" i="1"/>
  <c r="E40" i="1"/>
  <c r="E7" i="1"/>
  <c r="E51" i="1"/>
  <c r="E195" i="1"/>
  <c r="E42" i="1"/>
  <c r="E157" i="1"/>
  <c r="E82" i="1"/>
  <c r="E97" i="1"/>
  <c r="E144" i="1"/>
  <c r="E130" i="1"/>
  <c r="E222" i="1"/>
  <c r="E204" i="1"/>
  <c r="E230" i="1"/>
  <c r="E166" i="1"/>
  <c r="E189" i="1"/>
  <c r="E167" i="1"/>
  <c r="E83" i="1"/>
  <c r="E227" i="1"/>
  <c r="E238" i="1"/>
  <c r="E13" i="1"/>
  <c r="E145" i="1"/>
  <c r="E38" i="1"/>
  <c r="E177" i="1"/>
  <c r="E124" i="1"/>
  <c r="E209" i="1"/>
  <c r="E29" i="1"/>
  <c r="E108" i="1"/>
  <c r="E63" i="1"/>
  <c r="E156" i="1"/>
  <c r="E193" i="1"/>
  <c r="E17" i="1"/>
  <c r="E76" i="1"/>
  <c r="E50" i="1"/>
  <c r="E132" i="1"/>
  <c r="E98" i="1"/>
  <c r="E234" i="1"/>
  <c r="E116" i="1"/>
  <c r="E161" i="1"/>
  <c r="E149" i="1"/>
  <c r="E119" i="1"/>
  <c r="E164" i="1"/>
  <c r="E27" i="1"/>
  <c r="E180" i="1"/>
  <c r="E56" i="1"/>
  <c r="E207" i="1"/>
  <c r="E90" i="1"/>
  <c r="E18" i="1"/>
  <c r="E69" i="1"/>
  <c r="E15" i="1"/>
  <c r="E70" i="1"/>
  <c r="E141" i="1"/>
  <c r="E122" i="1"/>
  <c r="E26" i="1"/>
  <c r="E128" i="1"/>
  <c r="E146" i="1"/>
  <c r="E96" i="1"/>
  <c r="E74" i="1"/>
  <c r="E134" i="1"/>
  <c r="E37" i="1"/>
  <c r="E44" i="1"/>
  <c r="E72" i="1"/>
  <c r="E137" i="1"/>
  <c r="E61" i="1"/>
  <c r="E65" i="1"/>
  <c r="E81" i="1"/>
  <c r="E237" i="1"/>
  <c r="E71" i="1"/>
  <c r="E228" i="1"/>
  <c r="E169" i="1"/>
  <c r="E23" i="1"/>
  <c r="E9" i="1"/>
  <c r="E52" i="1"/>
  <c r="E95" i="1"/>
  <c r="E183" i="1"/>
  <c r="E165" i="1"/>
  <c r="E45" i="1"/>
  <c r="E73" i="1"/>
  <c r="E86" i="1"/>
  <c r="E21" i="1"/>
  <c r="E117" i="1"/>
  <c r="E185" i="1"/>
  <c r="E229" i="1"/>
  <c r="E54" i="1"/>
  <c r="E78" i="1"/>
  <c r="E160" i="1"/>
  <c r="E49" i="1"/>
  <c r="E94" i="1"/>
  <c r="E216" i="1"/>
  <c r="E148" i="1"/>
  <c r="E190" i="1"/>
  <c r="E55" i="1"/>
  <c r="E154" i="1"/>
  <c r="E31" i="1"/>
  <c r="E232" i="1"/>
  <c r="E152" i="1"/>
  <c r="E75" i="1"/>
  <c r="E48" i="1"/>
  <c r="E218" i="1"/>
  <c r="E205" i="1"/>
  <c r="E162" i="1"/>
  <c r="E64" i="1"/>
  <c r="E231" i="1"/>
  <c r="E135" i="1"/>
  <c r="E120" i="1"/>
  <c r="E105" i="1"/>
  <c r="E176" i="1"/>
  <c r="E10" i="1"/>
  <c r="E33" i="1"/>
  <c r="E110" i="1"/>
  <c r="E223" i="1"/>
  <c r="E151" i="1"/>
  <c r="E87" i="1"/>
  <c r="E5" i="1"/>
  <c r="E126" i="1"/>
  <c r="E59" i="1"/>
  <c r="E114" i="1"/>
  <c r="E173" i="1"/>
  <c r="E60" i="1"/>
  <c r="E85" i="1"/>
  <c r="E202" i="1"/>
  <c r="E22" i="1"/>
  <c r="E198" i="1"/>
  <c r="E88" i="1"/>
  <c r="E101" i="1"/>
  <c r="E106" i="1"/>
  <c r="E47" i="1"/>
  <c r="E131" i="1"/>
  <c r="E123" i="1"/>
  <c r="E224" i="1"/>
  <c r="E219" i="1"/>
  <c r="E36" i="1"/>
  <c r="E197" i="1"/>
  <c r="E67" i="1"/>
  <c r="E32" i="1"/>
  <c r="E140" i="1"/>
  <c r="E68" i="1"/>
  <c r="E127" i="1"/>
  <c r="E201" i="1"/>
  <c r="E84" i="1"/>
  <c r="E192" i="1"/>
  <c r="E206" i="1"/>
  <c r="E16" i="1"/>
  <c r="E221" i="1"/>
  <c r="E100" i="1"/>
  <c r="E213" i="1"/>
  <c r="E35" i="1"/>
  <c r="E11" i="1"/>
  <c r="E233" i="1"/>
  <c r="E80" i="1"/>
  <c r="E186" i="1"/>
  <c r="E155" i="1"/>
  <c r="E153" i="1"/>
  <c r="E19" i="1"/>
  <c r="E175" i="1"/>
  <c r="E210" i="1"/>
  <c r="E89" i="1"/>
  <c r="E111" i="1"/>
  <c r="E113" i="1"/>
  <c r="E28" i="1"/>
  <c r="E93" i="1"/>
  <c r="E77" i="1"/>
  <c r="D93" i="1"/>
  <c r="AQ239" i="1"/>
  <c r="D77" i="1"/>
  <c r="A224" i="1" l="1"/>
  <c r="AP239" i="1"/>
  <c r="AO239" i="1"/>
  <c r="D220" i="1" l="1"/>
  <c r="D208" i="1"/>
  <c r="D11" i="1"/>
  <c r="D38" i="1"/>
  <c r="A52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19" i="1"/>
  <c r="D218" i="1"/>
  <c r="D217" i="1"/>
  <c r="D216" i="1"/>
  <c r="D215" i="1"/>
  <c r="D214" i="1"/>
  <c r="D213" i="1"/>
  <c r="D212" i="1"/>
  <c r="D211" i="1"/>
  <c r="D210" i="1"/>
  <c r="D209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85" i="1"/>
  <c r="D84" i="1"/>
  <c r="D83" i="1"/>
  <c r="D82" i="1"/>
  <c r="D81" i="1"/>
  <c r="D79" i="1"/>
  <c r="D78" i="1"/>
  <c r="D76" i="1"/>
  <c r="D75" i="1"/>
  <c r="D74" i="1"/>
  <c r="D73" i="1"/>
  <c r="D72" i="1"/>
  <c r="D71" i="1"/>
  <c r="D70" i="1"/>
  <c r="D69" i="1"/>
  <c r="D68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6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AC2" i="1"/>
  <c r="AD2" i="1" s="1"/>
  <c r="AE2" i="1" s="1"/>
  <c r="AF2" i="1" s="1"/>
  <c r="AG2" i="1" s="1"/>
  <c r="AH2" i="1" s="1"/>
  <c r="AI2" i="1" s="1"/>
  <c r="AJ2" i="1" s="1"/>
  <c r="AK2" i="1" s="1"/>
  <c r="AL2" i="1" s="1"/>
  <c r="AC3" i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C4" i="1"/>
  <c r="AD4" i="1" s="1"/>
  <c r="AE4" i="1" s="1"/>
  <c r="AF4" i="1" s="1"/>
  <c r="AG4" i="1" s="1"/>
  <c r="AH4" i="1" s="1"/>
  <c r="AI4" i="1" s="1"/>
  <c r="AJ4" i="1" s="1"/>
  <c r="AK4" i="1" s="1"/>
  <c r="AL4" i="1" s="1"/>
  <c r="A9" i="1"/>
  <c r="C9" i="1"/>
  <c r="A44" i="1"/>
  <c r="C44" i="1"/>
  <c r="A53" i="1"/>
  <c r="C53" i="1"/>
  <c r="A56" i="1"/>
  <c r="C56" i="1"/>
  <c r="A59" i="1"/>
  <c r="C59" i="1"/>
  <c r="A83" i="1"/>
  <c r="C83" i="1"/>
  <c r="A91" i="1"/>
  <c r="C91" i="1"/>
  <c r="A96" i="1"/>
  <c r="C96" i="1"/>
  <c r="A103" i="1"/>
  <c r="C103" i="1"/>
  <c r="A107" i="1"/>
  <c r="C107" i="1"/>
  <c r="A119" i="1"/>
  <c r="C119" i="1"/>
  <c r="A151" i="1"/>
  <c r="C151" i="1"/>
  <c r="A164" i="1"/>
  <c r="C164" i="1"/>
  <c r="A180" i="1"/>
  <c r="C180" i="1"/>
  <c r="A190" i="1"/>
  <c r="C190" i="1"/>
  <c r="A196" i="1"/>
  <c r="C196" i="1"/>
  <c r="A197" i="1"/>
  <c r="C197" i="1"/>
  <c r="A230" i="1"/>
  <c r="C230" i="1"/>
  <c r="A238" i="1"/>
  <c r="C238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I239" i="1"/>
  <c r="AJ239" i="1"/>
  <c r="AK239" i="1"/>
  <c r="AL239" i="1"/>
  <c r="AM239" i="1"/>
  <c r="D80" i="1"/>
  <c r="AN239" i="1"/>
</calcChain>
</file>

<file path=xl/sharedStrings.xml><?xml version="1.0" encoding="utf-8"?>
<sst xmlns="http://schemas.openxmlformats.org/spreadsheetml/2006/main" count="889" uniqueCount="536">
  <si>
    <t>Gilles Decand</t>
  </si>
  <si>
    <t>Robert Peeters</t>
  </si>
  <si>
    <t>Jacques Hinckxt</t>
  </si>
  <si>
    <t>-</t>
  </si>
  <si>
    <t>Michel Derruau</t>
  </si>
  <si>
    <t>Dominique Derruau</t>
  </si>
  <si>
    <t>Anne Schirmer</t>
  </si>
  <si>
    <t>Florence De Geuser</t>
  </si>
  <si>
    <t>Monique Lucas</t>
  </si>
  <si>
    <t>Roger Linguenheld</t>
  </si>
  <si>
    <t>Anny Decand</t>
  </si>
  <si>
    <t>Gilles Schmit</t>
  </si>
  <si>
    <t>Simonne Peeters</t>
  </si>
  <si>
    <t>Marie-Jo Linguenheld</t>
  </si>
  <si>
    <t>Georges Demeyere</t>
  </si>
  <si>
    <t>Jacqueline Schmit</t>
  </si>
  <si>
    <t>François De Geuser</t>
  </si>
  <si>
    <t>Josiane Voigt</t>
  </si>
  <si>
    <t>Andrée Dowdall</t>
  </si>
  <si>
    <t>Pierre Horiot</t>
  </si>
  <si>
    <t>Juliette Muller</t>
  </si>
  <si>
    <t>Olive Flynn</t>
  </si>
  <si>
    <t>Martine Peeters</t>
  </si>
  <si>
    <t>Betty Braun</t>
  </si>
  <si>
    <t>Odile Horiot</t>
  </si>
  <si>
    <t>Monique Oury</t>
  </si>
  <si>
    <t>Marie-Louise Bosman</t>
  </si>
  <si>
    <t>Suzanne Salvat</t>
  </si>
  <si>
    <t>Jacques Oury</t>
  </si>
  <si>
    <t>Simon Bosman</t>
  </si>
  <si>
    <t>Olivier Mallach</t>
  </si>
  <si>
    <t>Christian Collin</t>
  </si>
  <si>
    <t>Robert Pailhes</t>
  </si>
  <si>
    <t>Ginette Collin</t>
  </si>
  <si>
    <t>Josiane Pailhes</t>
  </si>
  <si>
    <t>Evelyne Depiesse</t>
  </si>
  <si>
    <t>Louis Charles</t>
  </si>
  <si>
    <t>Raphaelle Derruau</t>
  </si>
  <si>
    <t>Elyane Wattiau</t>
  </si>
  <si>
    <t>Jacques Derruau</t>
  </si>
  <si>
    <t>Jo Cantu</t>
  </si>
  <si>
    <t>Arlette Marinelli</t>
  </si>
  <si>
    <t>Julie Taglang</t>
  </si>
  <si>
    <t>Yves Berger</t>
  </si>
  <si>
    <t>Christiane De Buyst</t>
  </si>
  <si>
    <t>Monique Dhoop</t>
  </si>
  <si>
    <t>Robert De Buyst</t>
  </si>
  <si>
    <t>Patrick Fautré</t>
  </si>
  <si>
    <t>Christophe Ravery</t>
  </si>
  <si>
    <t>Michèle Charles</t>
  </si>
  <si>
    <t>Bénédicte Grignard</t>
  </si>
  <si>
    <t>Michel Poznanski</t>
  </si>
  <si>
    <t>Jocelyne Collonval</t>
  </si>
  <si>
    <t>Pierre Goffin</t>
  </si>
  <si>
    <t>Marie-Claire Cohrs</t>
  </si>
  <si>
    <t>Frieda Meeussen</t>
  </si>
  <si>
    <t>Pedro Magdalena</t>
  </si>
  <si>
    <t>Annie Gruchot</t>
  </si>
  <si>
    <t>Simon Gruchot</t>
  </si>
  <si>
    <t>Anne Lacroix</t>
  </si>
  <si>
    <t>Roland Torsin</t>
  </si>
  <si>
    <t>Jean Wilmes</t>
  </si>
  <si>
    <t>Anny Saint-Guillain</t>
  </si>
  <si>
    <t>Nathalie Lebrun</t>
  </si>
  <si>
    <t>Jean-Philippe Lacroix</t>
  </si>
  <si>
    <t>Olivier Courteille</t>
  </si>
  <si>
    <t>Cécile Jacmin</t>
  </si>
  <si>
    <t>Albert Naveaux</t>
  </si>
  <si>
    <t>Marguerite Bertholet</t>
  </si>
  <si>
    <t>Michel De Renoncourt</t>
  </si>
  <si>
    <t>Lily Lejeune</t>
  </si>
  <si>
    <t>Catherine Heiderscheid</t>
  </si>
  <si>
    <t>Jacqueline Glayse</t>
  </si>
  <si>
    <t>Anne De Buyst</t>
  </si>
  <si>
    <t>Martine Muyters</t>
  </si>
  <si>
    <t>Marie Wilmes</t>
  </si>
  <si>
    <t>Françoise Héreng</t>
  </si>
  <si>
    <t>François Vallois</t>
  </si>
  <si>
    <t>Michel Bruyère</t>
  </si>
  <si>
    <t>Philippe Boyon</t>
  </si>
  <si>
    <t>Sabine Brouart</t>
  </si>
  <si>
    <t>Christiane Maton</t>
  </si>
  <si>
    <t>Jeanne Meyers</t>
  </si>
  <si>
    <t>Mieke Coos</t>
  </si>
  <si>
    <t>Liliane Putz</t>
  </si>
  <si>
    <t>Claire Birckel</t>
  </si>
  <si>
    <t>Fernande Moes</t>
  </si>
  <si>
    <t>Annie Van de Driessche</t>
  </si>
  <si>
    <t>Jean Putz</t>
  </si>
  <si>
    <t>Thierry Simon</t>
  </si>
  <si>
    <t>Karin Klaus-Kleylein</t>
  </si>
  <si>
    <t>Netty Oberweis</t>
  </si>
  <si>
    <t>Robert Remond</t>
  </si>
  <si>
    <t>Patricia Mouthon</t>
  </si>
  <si>
    <t>François Baldelli</t>
  </si>
  <si>
    <t>Bruno Bloch</t>
  </si>
  <si>
    <t>Dominique Lazerges</t>
  </si>
  <si>
    <t>Marie-Claire Etienne</t>
  </si>
  <si>
    <t>Anne Putz</t>
  </si>
  <si>
    <t>Aniela Kokosinski</t>
  </si>
  <si>
    <t>Jeanne Schirmer</t>
  </si>
  <si>
    <t>Jérôme Lemaire</t>
  </si>
  <si>
    <t>Jean-Pierre Hellebaut</t>
  </si>
  <si>
    <t>Guy De Bruyne</t>
  </si>
  <si>
    <t>Serge Kourotchkine</t>
  </si>
  <si>
    <t>Yolande Ciuffini</t>
  </si>
  <si>
    <t>Gilbert Rézette</t>
  </si>
  <si>
    <t>Evelyne Blasi</t>
  </si>
  <si>
    <t>Ginette Bianco</t>
  </si>
  <si>
    <t>Elisabeth Robert</t>
  </si>
  <si>
    <t>Josée Rézette</t>
  </si>
  <si>
    <t>Mathias Derruau</t>
  </si>
  <si>
    <t>Françoise Roussel</t>
  </si>
  <si>
    <t>Gérard Roussel</t>
  </si>
  <si>
    <t>Patrice Lazerges</t>
  </si>
  <si>
    <t>Maria Koob</t>
  </si>
  <si>
    <t>Mariette Laverré</t>
  </si>
  <si>
    <t>Yvonne Colas</t>
  </si>
  <si>
    <t>Hélène Hellich-Nanty</t>
  </si>
  <si>
    <t>Nicole Faber</t>
  </si>
  <si>
    <t>Philippe Hellich</t>
  </si>
  <si>
    <t>Luc Winand</t>
  </si>
  <si>
    <t>Stavros Cotsoglou</t>
  </si>
  <si>
    <t>Claude Vidal</t>
  </si>
  <si>
    <t>Michel Baut</t>
  </si>
  <si>
    <t>Michèle Docquier</t>
  </si>
  <si>
    <t>Brigitte Bougel</t>
  </si>
  <si>
    <t>Dominique Lentz</t>
  </si>
  <si>
    <t>Farrah Baut</t>
  </si>
  <si>
    <t>Chantal Reuter</t>
  </si>
  <si>
    <t>Manou Pfeiffenschneider</t>
  </si>
  <si>
    <t>Sylvie Heiderscheid</t>
  </si>
  <si>
    <t>Véronique Courteille</t>
  </si>
  <si>
    <t>Caroline Coos</t>
  </si>
  <si>
    <t>Nicoletta Dimou</t>
  </si>
  <si>
    <t>Manou Brasseur</t>
  </si>
  <si>
    <t>Ravi Bactavatchalou</t>
  </si>
  <si>
    <t>Lucette Feller</t>
  </si>
  <si>
    <t>Marilène Pair</t>
  </si>
  <si>
    <t>Mimi Schmit</t>
  </si>
  <si>
    <t>Yvette Lambert</t>
  </si>
  <si>
    <t>Joëlle Dabe</t>
  </si>
  <si>
    <t>Nicoletta Cotsoglou</t>
  </si>
  <si>
    <t>Frédéric Biwer</t>
  </si>
  <si>
    <t>Laurent Cahen</t>
  </si>
  <si>
    <t>Yvette Norbert</t>
  </si>
  <si>
    <t>Béatrice Hennebelle</t>
  </si>
  <si>
    <t>Jérôme Lejeune</t>
  </si>
  <si>
    <t>Siva Bactavatchalou</t>
  </si>
  <si>
    <t>Tom Flammant</t>
  </si>
  <si>
    <t>Josette Georges</t>
  </si>
  <si>
    <t>Serge Laffineur</t>
  </si>
  <si>
    <t>Nadine Lucas</t>
  </si>
  <si>
    <t>Monique Fricker</t>
  </si>
  <si>
    <t>Denise Fricker</t>
  </si>
  <si>
    <t>Mil Bley</t>
  </si>
  <si>
    <t>Simone Bley</t>
  </si>
  <si>
    <t>Catherine Krai</t>
  </si>
  <si>
    <t>Evelyne Wilhelm</t>
  </si>
  <si>
    <t>Emma Di Lena</t>
  </si>
  <si>
    <t>Simone Jaas-Meyer</t>
  </si>
  <si>
    <t>Rodolphe Maslias</t>
  </si>
  <si>
    <t>Monique Schmitt</t>
  </si>
  <si>
    <t>Agnès Barbaut</t>
  </si>
  <si>
    <t>Jack Weil</t>
  </si>
  <si>
    <t>Françoise Schwab</t>
  </si>
  <si>
    <t>Nicole Lehnertz</t>
  </si>
  <si>
    <t>Pascal Briol</t>
  </si>
  <si>
    <t>Xavier Huchet</t>
  </si>
  <si>
    <t>Vincent Goffinet</t>
  </si>
  <si>
    <t>Jacqueline Wanson</t>
  </si>
  <si>
    <t>Olivier Malle</t>
  </si>
  <si>
    <t>Agnès Lafargue</t>
  </si>
  <si>
    <t>Mauricette Janssen</t>
  </si>
  <si>
    <t>Sandra Becker</t>
  </si>
  <si>
    <t>Michelle Dieschbourg</t>
  </si>
  <si>
    <t>Françoise Reuter d'Huart</t>
  </si>
  <si>
    <t>Marilyn Meyer</t>
  </si>
  <si>
    <t>François Bloch</t>
  </si>
  <si>
    <t>Médiane</t>
  </si>
  <si>
    <t>Nombre</t>
  </si>
  <si>
    <t>Bloch</t>
  </si>
  <si>
    <t>Bruno</t>
  </si>
  <si>
    <t>Lemaire</t>
  </si>
  <si>
    <t>Jérôme</t>
  </si>
  <si>
    <t>Hellebaut</t>
  </si>
  <si>
    <t>Jean-Pierre</t>
  </si>
  <si>
    <t>De Bruyne</t>
  </si>
  <si>
    <t>Guy</t>
  </si>
  <si>
    <t>Kourotchkine</t>
  </si>
  <si>
    <t>Serge</t>
  </si>
  <si>
    <t>Gruchot</t>
  </si>
  <si>
    <t>Annie</t>
  </si>
  <si>
    <t>Derruau</t>
  </si>
  <si>
    <t>Michel</t>
  </si>
  <si>
    <t>Bruyère</t>
  </si>
  <si>
    <t>Briol</t>
  </si>
  <si>
    <t>Pascal</t>
  </si>
  <si>
    <t>Ciuffini</t>
  </si>
  <si>
    <t>Yolande</t>
  </si>
  <si>
    <t>Collin</t>
  </si>
  <si>
    <t>Christian</t>
  </si>
  <si>
    <t>Simon</t>
  </si>
  <si>
    <t>Jacques</t>
  </si>
  <si>
    <t>Lacroix</t>
  </si>
  <si>
    <t>Torsin</t>
  </si>
  <si>
    <t>Roland</t>
  </si>
  <si>
    <t>Boyon</t>
  </si>
  <si>
    <t>Philippe</t>
  </si>
  <si>
    <t>Rézette</t>
  </si>
  <si>
    <t>Gilbert</t>
  </si>
  <si>
    <t>Pailhes</t>
  </si>
  <si>
    <t>Robert</t>
  </si>
  <si>
    <t>Krai</t>
  </si>
  <si>
    <t>Catherine</t>
  </si>
  <si>
    <t>Saint-Guillain</t>
  </si>
  <si>
    <t>Putz</t>
  </si>
  <si>
    <t>Liliane</t>
  </si>
  <si>
    <t>Stavros</t>
  </si>
  <si>
    <t>Dieschbourg</t>
  </si>
  <si>
    <t>Michelle</t>
  </si>
  <si>
    <t>Ginette</t>
  </si>
  <si>
    <t>Thielen</t>
  </si>
  <si>
    <t>Thésy</t>
  </si>
  <si>
    <t>Winand</t>
  </si>
  <si>
    <t>Luc</t>
  </si>
  <si>
    <t>Hinckxt</t>
  </si>
  <si>
    <t>Etienne</t>
  </si>
  <si>
    <t>Marie-Claire</t>
  </si>
  <si>
    <t>Anny</t>
  </si>
  <si>
    <t>Wilmes</t>
  </si>
  <si>
    <t xml:space="preserve">Jean </t>
  </si>
  <si>
    <t>De Buyst</t>
  </si>
  <si>
    <t>Christane</t>
  </si>
  <si>
    <t>Dominique</t>
  </si>
  <si>
    <t>Blasi</t>
  </si>
  <si>
    <t>Evelyne</t>
  </si>
  <si>
    <t>Raphaelle</t>
  </si>
  <si>
    <t>Decand</t>
  </si>
  <si>
    <t>Gilles</t>
  </si>
  <si>
    <t>Peeters</t>
  </si>
  <si>
    <t>Taglang</t>
  </si>
  <si>
    <t>Julie</t>
  </si>
  <si>
    <t>Lebrun</t>
  </si>
  <si>
    <t>Nathalie</t>
  </si>
  <si>
    <t>Cantu</t>
  </si>
  <si>
    <t>Jo</t>
  </si>
  <si>
    <t>François</t>
  </si>
  <si>
    <t>Meyers</t>
  </si>
  <si>
    <t>Bouché</t>
  </si>
  <si>
    <t>Bianco</t>
  </si>
  <si>
    <t>Heiderscheid</t>
  </si>
  <si>
    <t>Sylvie</t>
  </si>
  <si>
    <t>Jean-Philippe</t>
  </si>
  <si>
    <t>Jacmin</t>
  </si>
  <si>
    <t>Cécile</t>
  </si>
  <si>
    <t>Naveaux</t>
  </si>
  <si>
    <t>Albert</t>
  </si>
  <si>
    <t>Barbaut</t>
  </si>
  <si>
    <t>Agnès</t>
  </si>
  <si>
    <t>Josiane</t>
  </si>
  <si>
    <t>Bertholet</t>
  </si>
  <si>
    <t>Marguerite</t>
  </si>
  <si>
    <t>Faber</t>
  </si>
  <si>
    <t>Nicole</t>
  </si>
  <si>
    <t>Jean</t>
  </si>
  <si>
    <t>Goffinet</t>
  </si>
  <si>
    <t>Vincent</t>
  </si>
  <si>
    <t>Cahen</t>
  </si>
  <si>
    <t>Laurent</t>
  </si>
  <si>
    <t>Moes</t>
  </si>
  <si>
    <t>Fernande</t>
  </si>
  <si>
    <t>Linguenheld</t>
  </si>
  <si>
    <t>Roger</t>
  </si>
  <si>
    <t>Baut</t>
  </si>
  <si>
    <t>Coos</t>
  </si>
  <si>
    <t>Mieke</t>
  </si>
  <si>
    <t>Huchet</t>
  </si>
  <si>
    <t>Xavier</t>
  </si>
  <si>
    <t>Lazerges</t>
  </si>
  <si>
    <t>Catherins</t>
  </si>
  <si>
    <t>De Renoncourt</t>
  </si>
  <si>
    <t>Welter</t>
  </si>
  <si>
    <t>Elisabeth</t>
  </si>
  <si>
    <t>Lucas</t>
  </si>
  <si>
    <t>Monique</t>
  </si>
  <si>
    <t>Simonne</t>
  </si>
  <si>
    <t>Schwab</t>
  </si>
  <si>
    <t>Françoise</t>
  </si>
  <si>
    <t>Marinelli</t>
  </si>
  <si>
    <t>Arlette</t>
  </si>
  <si>
    <t>Malle</t>
  </si>
  <si>
    <t>Olivier</t>
  </si>
  <si>
    <t>Rezette</t>
  </si>
  <si>
    <t>Josée</t>
  </si>
  <si>
    <t>Weil</t>
  </si>
  <si>
    <t>Jack</t>
  </si>
  <si>
    <t>Schmit</t>
  </si>
  <si>
    <t>Giles</t>
  </si>
  <si>
    <t>Lentz</t>
  </si>
  <si>
    <t>Deplesse</t>
  </si>
  <si>
    <t>Courteille</t>
  </si>
  <si>
    <t>De Geuser</t>
  </si>
  <si>
    <t>Florence</t>
  </si>
  <si>
    <t>Mimi</t>
  </si>
  <si>
    <t>Glayse</t>
  </si>
  <si>
    <t>Jacqueline</t>
  </si>
  <si>
    <t>Kieffer</t>
  </si>
  <si>
    <t>Marty</t>
  </si>
  <si>
    <t>Edwige</t>
  </si>
  <si>
    <t>Muyters</t>
  </si>
  <si>
    <t>Martine</t>
  </si>
  <si>
    <t>Marie</t>
  </si>
  <si>
    <t>Colas</t>
  </si>
  <si>
    <t>Yvonne</t>
  </si>
  <si>
    <t>Demeyere</t>
  </si>
  <si>
    <t>Georges</t>
  </si>
  <si>
    <t>Braun</t>
  </si>
  <si>
    <t>Betty</t>
  </si>
  <si>
    <t>Héreng</t>
  </si>
  <si>
    <t>Geets</t>
  </si>
  <si>
    <t>Roussel</t>
  </si>
  <si>
    <t>Kontz</t>
  </si>
  <si>
    <t>Vallois</t>
  </si>
  <si>
    <t>Voigt</t>
  </si>
  <si>
    <t>Marie-Jo</t>
  </si>
  <si>
    <t>Schirmer</t>
  </si>
  <si>
    <t>Anne</t>
  </si>
  <si>
    <t>Lejeune</t>
  </si>
  <si>
    <t>Lily</t>
  </si>
  <si>
    <t>Hellich-Nanty</t>
  </si>
  <si>
    <t>Hélène</t>
  </si>
  <si>
    <t>Libouton</t>
  </si>
  <si>
    <t>Brouart</t>
  </si>
  <si>
    <t>Sabine</t>
  </si>
  <si>
    <t>Pfeiffenschneider</t>
  </si>
  <si>
    <t>Manou</t>
  </si>
  <si>
    <t>Bougel</t>
  </si>
  <si>
    <t>Brigitte</t>
  </si>
  <si>
    <t>Lutz</t>
  </si>
  <si>
    <t>Kums</t>
  </si>
  <si>
    <t>Mathias</t>
  </si>
  <si>
    <t>Berger</t>
  </si>
  <si>
    <t>Yves</t>
  </si>
  <si>
    <t>Feller</t>
  </si>
  <si>
    <t>Lucette</t>
  </si>
  <si>
    <t>Edinger</t>
  </si>
  <si>
    <t>Maton</t>
  </si>
  <si>
    <t>Christiane</t>
  </si>
  <si>
    <t>Biwer</t>
  </si>
  <si>
    <t>Frédéric</t>
  </si>
  <si>
    <t>Hellich</t>
  </si>
  <si>
    <t>Farrah</t>
  </si>
  <si>
    <t>Jeanne</t>
  </si>
  <si>
    <t>Becker</t>
  </si>
  <si>
    <t>Sandra</t>
  </si>
  <si>
    <t>Dowdall</t>
  </si>
  <si>
    <t>Andrée</t>
  </si>
  <si>
    <t>Véronique</t>
  </si>
  <si>
    <t>Dhoop</t>
  </si>
  <si>
    <t>Diedling</t>
  </si>
  <si>
    <t>Dabe</t>
  </si>
  <si>
    <t>Joëlle</t>
  </si>
  <si>
    <t>Gondois</t>
  </si>
  <si>
    <t>Fautré</t>
  </si>
  <si>
    <t>Patrick</t>
  </si>
  <si>
    <t>Muller</t>
  </si>
  <si>
    <t>Juliette</t>
  </si>
  <si>
    <t>Cosse</t>
  </si>
  <si>
    <t>Maslias</t>
  </si>
  <si>
    <t>Rodolphe</t>
  </si>
  <si>
    <t>Charles</t>
  </si>
  <si>
    <t>Louis</t>
  </si>
  <si>
    <t>Poznanski</t>
  </si>
  <si>
    <t>Pair</t>
  </si>
  <si>
    <t>Marlène</t>
  </si>
  <si>
    <t>Gérard</t>
  </si>
  <si>
    <t>Verrier</t>
  </si>
  <si>
    <t>Michel Verrier</t>
  </si>
  <si>
    <t>Salvat</t>
  </si>
  <si>
    <t>Suzanne</t>
  </si>
  <si>
    <t>Horiot</t>
  </si>
  <si>
    <t>Pierre</t>
  </si>
  <si>
    <t>Birckel</t>
  </si>
  <si>
    <t>Claire</t>
  </si>
  <si>
    <t>Reuter</t>
  </si>
  <si>
    <t>Chantal</t>
  </si>
  <si>
    <t>Flynn</t>
  </si>
  <si>
    <t>Olive</t>
  </si>
  <si>
    <t>Van de Driessche</t>
  </si>
  <si>
    <t>Gouvy</t>
  </si>
  <si>
    <t>Wanson</t>
  </si>
  <si>
    <t>Ravery</t>
  </si>
  <si>
    <t>Christophe</t>
  </si>
  <si>
    <t>Flammant</t>
  </si>
  <si>
    <t>Tom</t>
  </si>
  <si>
    <t>Odile</t>
  </si>
  <si>
    <t>Michèle</t>
  </si>
  <si>
    <t>Ackermann</t>
  </si>
  <si>
    <t>Oury</t>
  </si>
  <si>
    <t>Martin</t>
  </si>
  <si>
    <t>Claude Martin</t>
  </si>
  <si>
    <t>Claude</t>
  </si>
  <si>
    <t>Di Lena</t>
  </si>
  <si>
    <t>Emma</t>
  </si>
  <si>
    <t>Schmitt</t>
  </si>
  <si>
    <t>Caroline</t>
  </si>
  <si>
    <t>Wattiau</t>
  </si>
  <si>
    <t>Elyane</t>
  </si>
  <si>
    <t>Thierry</t>
  </si>
  <si>
    <t>Janssen</t>
  </si>
  <si>
    <t>Mauricette</t>
  </si>
  <si>
    <t>Lafargue</t>
  </si>
  <si>
    <t>Kaus-Kleylein</t>
  </si>
  <si>
    <t>Karin</t>
  </si>
  <si>
    <t>Lambert</t>
  </si>
  <si>
    <t>Yvette</t>
  </si>
  <si>
    <t>Cohrs</t>
  </si>
  <si>
    <t>Bosman</t>
  </si>
  <si>
    <t>Marie-Louise</t>
  </si>
  <si>
    <t>Laffineur</t>
  </si>
  <si>
    <t>Kokosinski</t>
  </si>
  <si>
    <t>Aniela</t>
  </si>
  <si>
    <t>Grignard</t>
  </si>
  <si>
    <t>Bénédicte</t>
  </si>
  <si>
    <t>Oberweis</t>
  </si>
  <si>
    <t>Netty</t>
  </si>
  <si>
    <t>Reuter d'Huart</t>
  </si>
  <si>
    <t>Patrice</t>
  </si>
  <si>
    <t>Collonval</t>
  </si>
  <si>
    <t>Jocelyne</t>
  </si>
  <si>
    <t>Remond</t>
  </si>
  <si>
    <t>Norbert</t>
  </si>
  <si>
    <t>Cotsoglou</t>
  </si>
  <si>
    <t>Nicoletta</t>
  </si>
  <si>
    <t>Lehnertz</t>
  </si>
  <si>
    <t>Dimou</t>
  </si>
  <si>
    <t>Nicoleta</t>
  </si>
  <si>
    <t>Vidal</t>
  </si>
  <si>
    <t>Hennebelle</t>
  </si>
  <si>
    <t>Béatrice</t>
  </si>
  <si>
    <t>Bactavatchalou</t>
  </si>
  <si>
    <t>Ravi</t>
  </si>
  <si>
    <t>Jaas-Meyer</t>
  </si>
  <si>
    <t>Simone</t>
  </si>
  <si>
    <t>Koob</t>
  </si>
  <si>
    <t>Maria</t>
  </si>
  <si>
    <t>Meyer</t>
  </si>
  <si>
    <t>Marilyn</t>
  </si>
  <si>
    <t>Meeusen</t>
  </si>
  <si>
    <t>Frieda</t>
  </si>
  <si>
    <t>Wilhelm</t>
  </si>
  <si>
    <t>Josetteµ</t>
  </si>
  <si>
    <t>Braseur</t>
  </si>
  <si>
    <t>Nadine</t>
  </si>
  <si>
    <t>Siva</t>
  </si>
  <si>
    <t>Magdalena</t>
  </si>
  <si>
    <t>Pedro</t>
  </si>
  <si>
    <t>Mouthon</t>
  </si>
  <si>
    <t>Patricia</t>
  </si>
  <si>
    <t>Mallach</t>
  </si>
  <si>
    <t>Fricker</t>
  </si>
  <si>
    <t>Bley</t>
  </si>
  <si>
    <t xml:space="preserve">Mil </t>
  </si>
  <si>
    <t>Docquier</t>
  </si>
  <si>
    <t>Laverré</t>
  </si>
  <si>
    <t>Mariette</t>
  </si>
  <si>
    <t>Denise</t>
  </si>
  <si>
    <t>Baldelli</t>
  </si>
  <si>
    <t>Eliane Karaguilla</t>
  </si>
  <si>
    <t>Véronique Righi</t>
  </si>
  <si>
    <t>Michelle Reusch</t>
  </si>
  <si>
    <t>Mireille Cuillery</t>
  </si>
  <si>
    <t>Dominique Stratmann</t>
  </si>
  <si>
    <t>Irène Paulus</t>
  </si>
  <si>
    <t>André Weil</t>
  </si>
  <si>
    <t>Alain Meyer</t>
  </si>
  <si>
    <t>Jean Manternach</t>
  </si>
  <si>
    <t>Souma Schwab</t>
  </si>
  <si>
    <t>Véronique Houart</t>
  </si>
  <si>
    <t>Jacqueline Muller</t>
  </si>
  <si>
    <t>Lisa Berrens</t>
  </si>
  <si>
    <t>Conrad Boton</t>
  </si>
  <si>
    <t>Martine Rossi</t>
  </si>
  <si>
    <t>François Colin</t>
  </si>
  <si>
    <t>Josiane Simonetti</t>
  </si>
  <si>
    <t>Alain Simonetti</t>
  </si>
  <si>
    <t>Garcia Ndunga</t>
  </si>
  <si>
    <t>Frédérique Lamy</t>
  </si>
  <si>
    <t>Eddy Lusson</t>
  </si>
  <si>
    <t>Alain</t>
  </si>
  <si>
    <t>Simonetti</t>
  </si>
  <si>
    <t>Boton</t>
  </si>
  <si>
    <t>Conrad</t>
  </si>
  <si>
    <t>Stratmann</t>
  </si>
  <si>
    <t>Douté</t>
  </si>
  <si>
    <t>Nicolas</t>
  </si>
  <si>
    <t>Nicolas Douté</t>
  </si>
  <si>
    <t>Lusson</t>
  </si>
  <si>
    <t>Eddy</t>
  </si>
  <si>
    <t>Karaguilla</t>
  </si>
  <si>
    <t>Eliane</t>
  </si>
  <si>
    <t>Colin</t>
  </si>
  <si>
    <t>Lamy</t>
  </si>
  <si>
    <t>Frédérique</t>
  </si>
  <si>
    <t>Ndunga</t>
  </si>
  <si>
    <t>Berrens</t>
  </si>
  <si>
    <t>Lisa</t>
  </si>
  <si>
    <t>Rossi</t>
  </si>
  <si>
    <t>Reusch</t>
  </si>
  <si>
    <t>Cuillery</t>
  </si>
  <si>
    <t>Mireille</t>
  </si>
  <si>
    <t>Souma</t>
  </si>
  <si>
    <t>Houart</t>
  </si>
  <si>
    <t>Righi</t>
  </si>
  <si>
    <t>Années dans le Club</t>
  </si>
  <si>
    <t>Carole Labate</t>
  </si>
  <si>
    <t>Marie-Brigitte Bissen</t>
  </si>
  <si>
    <t>Claude Lehnertz</t>
  </si>
  <si>
    <t>Paulus</t>
  </si>
  <si>
    <t>Irène</t>
  </si>
  <si>
    <t>Labate</t>
  </si>
  <si>
    <t>Carole</t>
  </si>
  <si>
    <t>Bissen</t>
  </si>
  <si>
    <t>Marie-Brigitte</t>
  </si>
  <si>
    <t>Manternach</t>
  </si>
  <si>
    <t>Spiegeleer</t>
  </si>
  <si>
    <t>Amouzou Kazesse</t>
  </si>
  <si>
    <t>Christine Suchanecki</t>
  </si>
  <si>
    <t>Stéphanie Weber</t>
  </si>
  <si>
    <t>Sacha Suchanecki</t>
  </si>
  <si>
    <t>Steve Houmenou</t>
  </si>
  <si>
    <t>Frédérique Bomstein</t>
  </si>
  <si>
    <t>Historique du Scrabble à Luxembourg -  Classement alphabétique</t>
  </si>
  <si>
    <t>Françoise Fléchet</t>
  </si>
  <si>
    <t>Isabelle Geets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</si>
</sst>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F&quot;_-;\-* #,##0.00\ &quot;F&quot;_-;_-* &quot;-&quot;??\ &quot;F&quot;_-;_-@_-"/>
    <numFmt numFmtId="165" formatCode="0.00_)"/>
    <numFmt numFmtId="166" formatCode="#,##0.00_ ;\-#,##0.00\ "/>
  </numFmts>
  <fonts count="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2" fontId="2" fillId="0" borderId="1" xfId="0" applyNumberFormat="1" applyFont="1" applyBorder="1"/>
    <xf numFmtId="2" fontId="3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center"/>
    </xf>
    <xf numFmtId="1" fontId="2" fillId="0" borderId="3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2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2" fillId="0" borderId="4" xfId="0" applyNumberFormat="1" applyFont="1" applyBorder="1"/>
    <xf numFmtId="2" fontId="2" fillId="2" borderId="4" xfId="0" applyNumberFormat="1" applyFont="1" applyFill="1" applyBorder="1"/>
    <xf numFmtId="2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2" fontId="2" fillId="0" borderId="5" xfId="0" applyNumberFormat="1" applyFont="1" applyBorder="1"/>
    <xf numFmtId="2" fontId="3" fillId="3" borderId="1" xfId="0" applyNumberFormat="1" applyFont="1" applyFill="1" applyBorder="1" applyAlignment="1">
      <alignment horizontal="right"/>
    </xf>
    <xf numFmtId="2" fontId="2" fillId="3" borderId="1" xfId="0" applyNumberFormat="1" applyFont="1" applyFill="1" applyBorder="1"/>
    <xf numFmtId="2" fontId="3" fillId="3" borderId="1" xfId="0" applyNumberFormat="1" applyFont="1" applyFill="1" applyBorder="1"/>
    <xf numFmtId="2" fontId="2" fillId="3" borderId="4" xfId="0" applyNumberFormat="1" applyFont="1" applyFill="1" applyBorder="1"/>
    <xf numFmtId="0" fontId="3" fillId="3" borderId="1" xfId="0" applyFont="1" applyFill="1" applyBorder="1" applyAlignment="1">
      <alignment horizontal="right"/>
    </xf>
    <xf numFmtId="2" fontId="3" fillId="3" borderId="1" xfId="0" applyNumberFormat="1" applyFont="1" applyFill="1" applyBorder="1" applyAlignment="1">
      <alignment horizontal="right" vertical="center"/>
    </xf>
    <xf numFmtId="165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/>
    <xf numFmtId="2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/>
    <xf numFmtId="0" fontId="3" fillId="4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/>
    <xf numFmtId="0" fontId="2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3" borderId="8" xfId="0" applyNumberFormat="1" applyFont="1" applyFill="1" applyBorder="1"/>
    <xf numFmtId="2" fontId="2" fillId="4" borderId="8" xfId="0" applyNumberFormat="1" applyFont="1" applyFill="1" applyBorder="1"/>
    <xf numFmtId="2" fontId="3" fillId="0" borderId="8" xfId="0" applyNumberFormat="1" applyFont="1" applyBorder="1"/>
    <xf numFmtId="2" fontId="2" fillId="0" borderId="9" xfId="0" applyNumberFormat="1" applyFont="1" applyBorder="1"/>
    <xf numFmtId="2" fontId="2" fillId="4" borderId="4" xfId="0" applyNumberFormat="1" applyFont="1" applyFill="1" applyBorder="1"/>
    <xf numFmtId="2" fontId="2" fillId="0" borderId="10" xfId="0" applyNumberFormat="1" applyFont="1" applyBorder="1"/>
    <xf numFmtId="2" fontId="3" fillId="0" borderId="15" xfId="0" applyNumberFormat="1" applyFont="1" applyBorder="1" applyAlignment="1">
      <alignment horizontal="right"/>
    </xf>
    <xf numFmtId="2" fontId="3" fillId="0" borderId="15" xfId="0" applyNumberFormat="1" applyFont="1" applyBorder="1" applyAlignment="1">
      <alignment horizontal="right" vertical="center"/>
    </xf>
    <xf numFmtId="166" fontId="3" fillId="4" borderId="15" xfId="1" applyNumberFormat="1" applyFont="1" applyFill="1" applyBorder="1" applyAlignment="1">
      <alignment horizontal="right"/>
    </xf>
    <xf numFmtId="2" fontId="3" fillId="4" borderId="15" xfId="0" applyNumberFormat="1" applyFont="1" applyFill="1" applyBorder="1" applyAlignment="1">
      <alignment horizontal="right"/>
    </xf>
    <xf numFmtId="2" fontId="3" fillId="0" borderId="15" xfId="0" applyNumberFormat="1" applyFont="1" applyBorder="1" applyAlignment="1">
      <alignment horizontal="center"/>
    </xf>
    <xf numFmtId="2" fontId="3" fillId="0" borderId="15" xfId="0" applyNumberFormat="1" applyFont="1" applyBorder="1"/>
    <xf numFmtId="2" fontId="3" fillId="0" borderId="16" xfId="0" applyNumberFormat="1" applyFont="1" applyBorder="1" applyAlignment="1">
      <alignment horizontal="right"/>
    </xf>
    <xf numFmtId="166" fontId="3" fillId="4" borderId="1" xfId="1" applyNumberFormat="1" applyFont="1" applyFill="1" applyBorder="1" applyAlignment="1">
      <alignment horizontal="right"/>
    </xf>
    <xf numFmtId="2" fontId="3" fillId="4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2" fontId="3" fillId="0" borderId="2" xfId="0" applyNumberFormat="1" applyFont="1" applyBorder="1"/>
    <xf numFmtId="2" fontId="3" fillId="0" borderId="2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right"/>
    </xf>
    <xf numFmtId="2" fontId="3" fillId="0" borderId="19" xfId="0" applyNumberFormat="1" applyFont="1" applyBorder="1" applyAlignment="1">
      <alignment horizontal="right" vertical="center"/>
    </xf>
    <xf numFmtId="2" fontId="3" fillId="4" borderId="19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2" fontId="2" fillId="0" borderId="1" xfId="0" quotePrefix="1" applyNumberFormat="1" applyFont="1" applyBorder="1" applyAlignment="1">
      <alignment horizontal="center"/>
    </xf>
    <xf numFmtId="2" fontId="2" fillId="0" borderId="15" xfId="0" quotePrefix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/>
    </xf>
    <xf numFmtId="0" fontId="2" fillId="0" borderId="1" xfId="0" applyFont="1" applyBorder="1"/>
    <xf numFmtId="2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1" fontId="2" fillId="0" borderId="17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2" fontId="3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17" xfId="0" applyFont="1" applyBorder="1" applyAlignment="1">
      <alignment horizontal="left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63"/>
  <sheetViews>
    <sheetView tabSelected="1" zoomScaleNormal="100" workbookViewId="0">
      <pane ySplit="4" topLeftCell="A5" activePane="bottomLeft" state="frozenSplit"/>
      <selection pane="bottomLeft" sqref="A1:AR1"/>
    </sheetView>
  </sheetViews>
  <sheetFormatPr baseColWidth="10" defaultColWidth="9.06640625" defaultRowHeight="11.65" x14ac:dyDescent="0.35"/>
  <cols>
    <col min="1" max="1" width="19.3984375" style="77" customWidth="1"/>
    <col min="2" max="2" width="12.06640625" style="77" hidden="1" customWidth="1"/>
    <col min="3" max="3" width="9.265625" style="77" hidden="1" customWidth="1"/>
    <col min="4" max="4" width="6.06640625" style="77" bestFit="1" customWidth="1"/>
    <col min="5" max="5" width="7.53125" style="77" bestFit="1" customWidth="1"/>
    <col min="6" max="10" width="4.46484375" style="70" customWidth="1"/>
    <col min="11" max="11" width="5" style="70" customWidth="1"/>
    <col min="12" max="22" width="4.46484375" style="70" customWidth="1"/>
    <col min="23" max="23" width="4.73046875" style="103" customWidth="1"/>
    <col min="24" max="31" width="4.46484375" style="4" customWidth="1"/>
    <col min="32" max="32" width="4.59765625" style="4" bestFit="1" customWidth="1"/>
    <col min="33" max="39" width="4.46484375" style="4" customWidth="1"/>
    <col min="40" max="41" width="4.53125" style="4" customWidth="1"/>
    <col min="42" max="42" width="4.53125" style="4" hidden="1" customWidth="1"/>
    <col min="43" max="43" width="4.53125" style="4" customWidth="1"/>
    <col min="44" max="44" width="18.33203125" style="105" bestFit="1" customWidth="1"/>
    <col min="45" max="16384" width="9.06640625" style="70"/>
  </cols>
  <sheetData>
    <row r="1" spans="1:44" ht="20.65" thickBot="1" x14ac:dyDescent="0.6">
      <c r="A1" s="106" t="s">
        <v>533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4" s="77" customFormat="1" x14ac:dyDescent="0.35">
      <c r="A2" s="71"/>
      <c r="B2" s="72"/>
      <c r="C2" s="73"/>
      <c r="D2" s="74" t="s">
        <v>515</v>
      </c>
      <c r="E2" s="75" t="s">
        <v>179</v>
      </c>
      <c r="F2" s="17">
        <v>1983</v>
      </c>
      <c r="G2" s="17">
        <v>1985</v>
      </c>
      <c r="H2" s="17">
        <v>1986</v>
      </c>
      <c r="I2" s="17">
        <v>1987</v>
      </c>
      <c r="J2" s="17">
        <v>1988</v>
      </c>
      <c r="K2" s="17">
        <v>1990</v>
      </c>
      <c r="L2" s="17">
        <v>1991</v>
      </c>
      <c r="M2" s="17">
        <v>1992</v>
      </c>
      <c r="N2" s="17">
        <v>1993</v>
      </c>
      <c r="O2" s="17">
        <v>1994</v>
      </c>
      <c r="P2" s="17">
        <v>1995</v>
      </c>
      <c r="Q2" s="17">
        <v>1996</v>
      </c>
      <c r="R2" s="17">
        <v>1997</v>
      </c>
      <c r="S2" s="17">
        <v>1998</v>
      </c>
      <c r="T2" s="17">
        <v>1999</v>
      </c>
      <c r="U2" s="17">
        <v>2000</v>
      </c>
      <c r="V2" s="17">
        <v>2001</v>
      </c>
      <c r="W2" s="17">
        <v>2002</v>
      </c>
      <c r="X2" s="5">
        <v>2003</v>
      </c>
      <c r="Y2" s="5">
        <v>2004</v>
      </c>
      <c r="Z2" s="5">
        <v>2005</v>
      </c>
      <c r="AA2" s="5">
        <v>2006</v>
      </c>
      <c r="AB2" s="5">
        <v>2007</v>
      </c>
      <c r="AC2" s="5">
        <f>AB2+1</f>
        <v>2008</v>
      </c>
      <c r="AD2" s="5">
        <f t="shared" ref="AD2:AK2" si="0">AC2+1</f>
        <v>2009</v>
      </c>
      <c r="AE2" s="5">
        <f t="shared" si="0"/>
        <v>2010</v>
      </c>
      <c r="AF2" s="5">
        <f t="shared" si="0"/>
        <v>2011</v>
      </c>
      <c r="AG2" s="5">
        <f t="shared" si="0"/>
        <v>2012</v>
      </c>
      <c r="AH2" s="5">
        <f t="shared" si="0"/>
        <v>2013</v>
      </c>
      <c r="AI2" s="5">
        <f>AH2+1</f>
        <v>2014</v>
      </c>
      <c r="AJ2" s="5">
        <f t="shared" si="0"/>
        <v>2015</v>
      </c>
      <c r="AK2" s="5">
        <f t="shared" si="0"/>
        <v>2016</v>
      </c>
      <c r="AL2" s="5">
        <f>AK2+1</f>
        <v>2017</v>
      </c>
      <c r="AM2" s="5">
        <v>2018</v>
      </c>
      <c r="AN2" s="5">
        <v>2019</v>
      </c>
      <c r="AO2" s="5">
        <v>2020</v>
      </c>
      <c r="AP2" s="76">
        <v>2021</v>
      </c>
      <c r="AQ2" s="76">
        <v>2021</v>
      </c>
      <c r="AR2" s="71"/>
    </row>
    <row r="3" spans="1:44" s="77" customFormat="1" x14ac:dyDescent="0.35">
      <c r="A3" s="78"/>
      <c r="B3" s="79"/>
      <c r="C3" s="80"/>
      <c r="D3" s="81"/>
      <c r="E3" s="82"/>
      <c r="F3" s="83" t="s">
        <v>3</v>
      </c>
      <c r="G3" s="83" t="s">
        <v>3</v>
      </c>
      <c r="H3" s="83" t="s">
        <v>3</v>
      </c>
      <c r="I3" s="83" t="s">
        <v>3</v>
      </c>
      <c r="J3" s="83" t="s">
        <v>3</v>
      </c>
      <c r="K3" s="83" t="s">
        <v>3</v>
      </c>
      <c r="L3" s="83" t="s">
        <v>3</v>
      </c>
      <c r="M3" s="83" t="s">
        <v>3</v>
      </c>
      <c r="N3" s="83" t="s">
        <v>3</v>
      </c>
      <c r="O3" s="83" t="s">
        <v>3</v>
      </c>
      <c r="P3" s="83" t="s">
        <v>3</v>
      </c>
      <c r="Q3" s="83" t="s">
        <v>3</v>
      </c>
      <c r="R3" s="83" t="s">
        <v>3</v>
      </c>
      <c r="S3" s="83" t="s">
        <v>3</v>
      </c>
      <c r="T3" s="83" t="s">
        <v>3</v>
      </c>
      <c r="U3" s="83" t="s">
        <v>3</v>
      </c>
      <c r="V3" s="83" t="s">
        <v>3</v>
      </c>
      <c r="W3" s="83" t="s">
        <v>3</v>
      </c>
      <c r="X3" s="84" t="s">
        <v>3</v>
      </c>
      <c r="Y3" s="84" t="s">
        <v>3</v>
      </c>
      <c r="Z3" s="84" t="s">
        <v>3</v>
      </c>
      <c r="AA3" s="84" t="s">
        <v>3</v>
      </c>
      <c r="AB3" s="84" t="s">
        <v>3</v>
      </c>
      <c r="AC3" s="6" t="str">
        <f>AB3</f>
        <v>-</v>
      </c>
      <c r="AD3" s="84" t="str">
        <f t="shared" ref="AD3:AK3" si="1">AC3</f>
        <v>-</v>
      </c>
      <c r="AE3" s="84" t="str">
        <f t="shared" si="1"/>
        <v>-</v>
      </c>
      <c r="AF3" s="84" t="str">
        <f t="shared" si="1"/>
        <v>-</v>
      </c>
      <c r="AG3" s="84" t="str">
        <f t="shared" si="1"/>
        <v>-</v>
      </c>
      <c r="AH3" s="84" t="str">
        <f t="shared" si="1"/>
        <v>-</v>
      </c>
      <c r="AI3" s="84" t="str">
        <f>AH3</f>
        <v>-</v>
      </c>
      <c r="AJ3" s="84" t="str">
        <f t="shared" si="1"/>
        <v>-</v>
      </c>
      <c r="AK3" s="84" t="str">
        <f t="shared" si="1"/>
        <v>-</v>
      </c>
      <c r="AL3" s="84" t="str">
        <f>AK3</f>
        <v>-</v>
      </c>
      <c r="AM3" s="84" t="str">
        <f>AL3</f>
        <v>-</v>
      </c>
      <c r="AN3" s="84" t="str">
        <f>AM3</f>
        <v>-</v>
      </c>
      <c r="AO3" s="84" t="str">
        <f t="shared" ref="AO3:AP3" si="2">AN3</f>
        <v>-</v>
      </c>
      <c r="AP3" s="85" t="str">
        <f t="shared" si="2"/>
        <v>-</v>
      </c>
      <c r="AQ3" s="85" t="s">
        <v>3</v>
      </c>
      <c r="AR3" s="78"/>
    </row>
    <row r="4" spans="1:44" s="77" customFormat="1" ht="12" thickBot="1" x14ac:dyDescent="0.4">
      <c r="A4" s="86"/>
      <c r="B4" s="87"/>
      <c r="C4" s="88"/>
      <c r="D4" s="89"/>
      <c r="E4" s="90"/>
      <c r="F4" s="37">
        <v>1985</v>
      </c>
      <c r="G4" s="37">
        <v>1986</v>
      </c>
      <c r="H4" s="37">
        <v>1987</v>
      </c>
      <c r="I4" s="37">
        <v>1988</v>
      </c>
      <c r="J4" s="37">
        <v>1989</v>
      </c>
      <c r="K4" s="37">
        <v>1991</v>
      </c>
      <c r="L4" s="37">
        <v>1992</v>
      </c>
      <c r="M4" s="37">
        <v>1993</v>
      </c>
      <c r="N4" s="37">
        <v>1994</v>
      </c>
      <c r="O4" s="37">
        <v>1995</v>
      </c>
      <c r="P4" s="37">
        <v>1996</v>
      </c>
      <c r="Q4" s="37">
        <v>1997</v>
      </c>
      <c r="R4" s="37">
        <v>1998</v>
      </c>
      <c r="S4" s="37">
        <v>1999</v>
      </c>
      <c r="T4" s="37">
        <v>2000</v>
      </c>
      <c r="U4" s="37">
        <v>2001</v>
      </c>
      <c r="V4" s="37">
        <v>2002</v>
      </c>
      <c r="W4" s="37">
        <v>2003</v>
      </c>
      <c r="X4" s="9">
        <v>2004</v>
      </c>
      <c r="Y4" s="9">
        <v>2005</v>
      </c>
      <c r="Z4" s="9">
        <v>2006</v>
      </c>
      <c r="AA4" s="9">
        <v>2007</v>
      </c>
      <c r="AB4" s="9">
        <v>2008</v>
      </c>
      <c r="AC4" s="9">
        <f>AB4+1</f>
        <v>2009</v>
      </c>
      <c r="AD4" s="9">
        <f t="shared" ref="AD4:AK4" si="3">AC4+1</f>
        <v>2010</v>
      </c>
      <c r="AE4" s="9">
        <f t="shared" si="3"/>
        <v>2011</v>
      </c>
      <c r="AF4" s="9">
        <f t="shared" si="3"/>
        <v>2012</v>
      </c>
      <c r="AG4" s="9">
        <f t="shared" si="3"/>
        <v>2013</v>
      </c>
      <c r="AH4" s="9">
        <f t="shared" si="3"/>
        <v>2014</v>
      </c>
      <c r="AI4" s="9">
        <f>AH4+1</f>
        <v>2015</v>
      </c>
      <c r="AJ4" s="9">
        <f t="shared" si="3"/>
        <v>2016</v>
      </c>
      <c r="AK4" s="9">
        <f t="shared" si="3"/>
        <v>2017</v>
      </c>
      <c r="AL4" s="9">
        <f>AK4+1</f>
        <v>2018</v>
      </c>
      <c r="AM4" s="9">
        <v>2019</v>
      </c>
      <c r="AN4" s="9">
        <v>2020</v>
      </c>
      <c r="AO4" s="9">
        <v>2021</v>
      </c>
      <c r="AP4" s="91">
        <v>2022</v>
      </c>
      <c r="AQ4" s="91">
        <v>2022</v>
      </c>
      <c r="AR4" s="86"/>
    </row>
    <row r="5" spans="1:44" x14ac:dyDescent="0.35">
      <c r="A5" s="18" t="s">
        <v>163</v>
      </c>
      <c r="B5" s="40" t="s">
        <v>258</v>
      </c>
      <c r="C5" s="16" t="s">
        <v>259</v>
      </c>
      <c r="D5" s="17">
        <f>COUNT(F5:AN5)</f>
        <v>3</v>
      </c>
      <c r="E5" s="58">
        <f>MEDIAN(F5:AQ5)</f>
        <v>79.490291262135912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>
        <v>71.55</v>
      </c>
      <c r="V5" s="60"/>
      <c r="W5" s="68">
        <v>79.490291262135912</v>
      </c>
      <c r="X5" s="61"/>
      <c r="Y5" s="61">
        <v>82.885906040268452</v>
      </c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2"/>
      <c r="AQ5" s="62"/>
      <c r="AR5" s="18" t="s">
        <v>163</v>
      </c>
    </row>
    <row r="6" spans="1:44" x14ac:dyDescent="0.35">
      <c r="A6" s="14" t="s">
        <v>172</v>
      </c>
      <c r="B6" s="41" t="s">
        <v>412</v>
      </c>
      <c r="C6" s="1" t="s">
        <v>259</v>
      </c>
      <c r="D6" s="32">
        <f>COUNT(F6:AN6)</f>
        <v>1</v>
      </c>
      <c r="E6" s="57">
        <f>MEDIAN(F6:AQ6)</f>
        <v>51.94</v>
      </c>
      <c r="F6" s="2"/>
      <c r="G6" s="2"/>
      <c r="H6" s="2"/>
      <c r="I6" s="2"/>
      <c r="J6" s="2">
        <v>51.94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5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52"/>
      <c r="AQ6" s="52"/>
      <c r="AR6" s="14" t="s">
        <v>172</v>
      </c>
    </row>
    <row r="7" spans="1:44" x14ac:dyDescent="0.35">
      <c r="A7" s="22" t="s">
        <v>476</v>
      </c>
      <c r="B7" s="42" t="s">
        <v>447</v>
      </c>
      <c r="C7" s="20" t="s">
        <v>490</v>
      </c>
      <c r="D7" s="33">
        <f>COUNT(F7:AN7)</f>
        <v>9</v>
      </c>
      <c r="E7" s="34">
        <f>MEDIAN(F7:AQ7)</f>
        <v>59.214830970556164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69"/>
      <c r="X7" s="27"/>
      <c r="Y7" s="27"/>
      <c r="Z7" s="27"/>
      <c r="AA7" s="27"/>
      <c r="AB7" s="27"/>
      <c r="AC7" s="27"/>
      <c r="AD7" s="28"/>
      <c r="AE7" s="27"/>
      <c r="AF7" s="26">
        <v>49.55368636898632</v>
      </c>
      <c r="AG7" s="29">
        <v>57.440166493236212</v>
      </c>
      <c r="AH7" s="26">
        <v>53.793103448275858</v>
      </c>
      <c r="AI7" s="29">
        <v>58.163866882170581</v>
      </c>
      <c r="AJ7" s="26">
        <v>59.214830970556164</v>
      </c>
      <c r="AK7" s="26">
        <v>60</v>
      </c>
      <c r="AL7" s="27">
        <v>57.74</v>
      </c>
      <c r="AM7" s="26">
        <v>61.94111232279171</v>
      </c>
      <c r="AN7" s="28">
        <v>64.358594546381241</v>
      </c>
      <c r="AO7" s="26">
        <v>62.130042989417987</v>
      </c>
      <c r="AP7" s="51"/>
      <c r="AQ7" s="51">
        <v>63.365011406113567</v>
      </c>
      <c r="AR7" s="22" t="s">
        <v>476</v>
      </c>
    </row>
    <row r="8" spans="1:44" x14ac:dyDescent="0.35">
      <c r="A8" s="14" t="s">
        <v>486</v>
      </c>
      <c r="B8" s="41" t="s">
        <v>491</v>
      </c>
      <c r="C8" s="1" t="s">
        <v>490</v>
      </c>
      <c r="D8" s="32">
        <f>COUNT(F8:AN8)</f>
        <v>4</v>
      </c>
      <c r="E8" s="57">
        <f>MEDIAN(F8:AQ8)</f>
        <v>40.010912621036709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1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J8" s="7">
        <v>38.614089624730113</v>
      </c>
      <c r="AK8" s="7">
        <v>36.921624173748818</v>
      </c>
      <c r="AL8" s="7">
        <v>41.74</v>
      </c>
      <c r="AM8" s="2">
        <v>41.407735617343306</v>
      </c>
      <c r="AN8" s="2"/>
      <c r="AO8" s="2"/>
      <c r="AP8" s="53"/>
      <c r="AQ8" s="53"/>
      <c r="AR8" s="14" t="s">
        <v>486</v>
      </c>
    </row>
    <row r="9" spans="1:44" x14ac:dyDescent="0.35">
      <c r="A9" s="14" t="str">
        <f>"Albert Kieffer "&amp;CHAR(134)</f>
        <v>Albert Kieffer †</v>
      </c>
      <c r="B9" s="41" t="s">
        <v>307</v>
      </c>
      <c r="C9" s="1" t="str">
        <f>"Albert  "&amp;CHAR(134)</f>
        <v>Albert  †</v>
      </c>
      <c r="D9" s="32">
        <f>COUNT(F9:AN9)</f>
        <v>2</v>
      </c>
      <c r="E9" s="57">
        <f>MEDIAN(F9:AQ9)</f>
        <v>72.325000000000003</v>
      </c>
      <c r="F9" s="7"/>
      <c r="G9" s="7"/>
      <c r="H9" s="7"/>
      <c r="I9" s="7"/>
      <c r="J9" s="7"/>
      <c r="K9" s="7"/>
      <c r="L9" s="7">
        <v>69.430000000000007</v>
      </c>
      <c r="M9" s="7">
        <v>75.22</v>
      </c>
      <c r="N9" s="7"/>
      <c r="O9" s="7"/>
      <c r="P9" s="7"/>
      <c r="Q9" s="7"/>
      <c r="R9" s="7"/>
      <c r="S9" s="7"/>
      <c r="T9" s="7"/>
      <c r="U9" s="7"/>
      <c r="V9" s="7"/>
      <c r="W9" s="11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48"/>
      <c r="AQ9" s="48"/>
      <c r="AR9" s="14" t="str">
        <f>"Albert Kieffer "&amp;CHAR(134)</f>
        <v>Albert Kieffer †</v>
      </c>
    </row>
    <row r="10" spans="1:44" x14ac:dyDescent="0.35">
      <c r="A10" s="14" t="s">
        <v>67</v>
      </c>
      <c r="B10" s="41" t="s">
        <v>256</v>
      </c>
      <c r="C10" s="1" t="s">
        <v>257</v>
      </c>
      <c r="D10" s="32">
        <f>COUNT(F10:AN10)</f>
        <v>1</v>
      </c>
      <c r="E10" s="57">
        <f>MEDIAN(F10:AQ10)</f>
        <v>78.459999999999994</v>
      </c>
      <c r="F10" s="7"/>
      <c r="G10" s="7"/>
      <c r="H10" s="7"/>
      <c r="I10" s="7">
        <v>78.459999999999994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11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48"/>
      <c r="AQ10" s="48"/>
      <c r="AR10" s="14" t="s">
        <v>67</v>
      </c>
    </row>
    <row r="11" spans="1:44" x14ac:dyDescent="0.35">
      <c r="A11" s="14" t="s">
        <v>527</v>
      </c>
      <c r="B11" s="41"/>
      <c r="C11" s="1"/>
      <c r="D11" s="32">
        <f>COUNT(F11:AN11)</f>
        <v>1</v>
      </c>
      <c r="E11" s="57">
        <f>MEDIAN(F11:AQ11)</f>
        <v>90.798611111111114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11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>
        <v>90.798611111111114</v>
      </c>
      <c r="AO11" s="7"/>
      <c r="AP11" s="48"/>
      <c r="AQ11" s="48"/>
      <c r="AR11" s="14" t="s">
        <v>527</v>
      </c>
    </row>
    <row r="12" spans="1:44" x14ac:dyDescent="0.35">
      <c r="A12" s="14" t="s">
        <v>475</v>
      </c>
      <c r="B12" s="41" t="s">
        <v>295</v>
      </c>
      <c r="C12" s="1" t="s">
        <v>357</v>
      </c>
      <c r="D12" s="32">
        <f>COUNT(F12:AN12)</f>
        <v>3</v>
      </c>
      <c r="E12" s="57">
        <f>MEDIAN(F12:AQ12)</f>
        <v>50.785583058169266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11"/>
      <c r="X12" s="7"/>
      <c r="Y12" s="7"/>
      <c r="Z12" s="7"/>
      <c r="AA12" s="7"/>
      <c r="AB12" s="7"/>
      <c r="AC12" s="7"/>
      <c r="AD12" s="7"/>
      <c r="AE12" s="7"/>
      <c r="AF12" s="7">
        <v>54.462242562929063</v>
      </c>
      <c r="AG12" s="12">
        <v>50.364203954214361</v>
      </c>
      <c r="AH12" s="7"/>
      <c r="AI12" s="12">
        <v>50.785583058169266</v>
      </c>
      <c r="AJ12" s="7"/>
      <c r="AK12" s="7"/>
      <c r="AL12" s="7"/>
      <c r="AM12" s="7"/>
      <c r="AN12" s="7"/>
      <c r="AO12" s="7"/>
      <c r="AP12" s="48"/>
      <c r="AQ12" s="48"/>
      <c r="AR12" s="14" t="s">
        <v>475</v>
      </c>
    </row>
    <row r="13" spans="1:44" x14ac:dyDescent="0.35">
      <c r="A13" s="14" t="s">
        <v>18</v>
      </c>
      <c r="B13" s="41" t="s">
        <v>356</v>
      </c>
      <c r="C13" s="1" t="s">
        <v>357</v>
      </c>
      <c r="D13" s="32">
        <f>COUNT(F13:AN13)</f>
        <v>1</v>
      </c>
      <c r="E13" s="57">
        <f>MEDIAN(F13:AQ13)</f>
        <v>62.48</v>
      </c>
      <c r="F13" s="7">
        <v>62.48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11"/>
      <c r="X13" s="7"/>
      <c r="Y13" s="7"/>
      <c r="Z13" s="7"/>
      <c r="AA13" s="7"/>
      <c r="AB13" s="7"/>
      <c r="AC13" s="7"/>
      <c r="AD13" s="7"/>
      <c r="AE13" s="7"/>
      <c r="AF13" s="7"/>
      <c r="AG13" s="12"/>
      <c r="AH13" s="7"/>
      <c r="AI13" s="7"/>
      <c r="AJ13" s="7"/>
      <c r="AK13" s="7"/>
      <c r="AL13" s="7"/>
      <c r="AM13" s="7"/>
      <c r="AN13" s="7"/>
      <c r="AO13" s="7"/>
      <c r="AP13" s="48"/>
      <c r="AQ13" s="48"/>
      <c r="AR13" s="14" t="s">
        <v>18</v>
      </c>
    </row>
    <row r="14" spans="1:44" x14ac:dyDescent="0.35">
      <c r="A14" s="14" t="s">
        <v>99</v>
      </c>
      <c r="B14" s="41" t="s">
        <v>421</v>
      </c>
      <c r="C14" s="1" t="s">
        <v>422</v>
      </c>
      <c r="D14" s="32">
        <f>COUNT(F14:AN14)</f>
        <v>1</v>
      </c>
      <c r="E14" s="57">
        <f>MEDIAN(F14:AQ14)</f>
        <v>49.69</v>
      </c>
      <c r="F14" s="7"/>
      <c r="G14" s="7"/>
      <c r="H14" s="7"/>
      <c r="I14" s="7"/>
      <c r="J14" s="7"/>
      <c r="K14" s="7">
        <v>49.69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11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48"/>
      <c r="AQ14" s="48"/>
      <c r="AR14" s="14" t="s">
        <v>99</v>
      </c>
    </row>
    <row r="15" spans="1:44" x14ac:dyDescent="0.35">
      <c r="A15" s="14" t="s">
        <v>73</v>
      </c>
      <c r="B15" s="41" t="s">
        <v>232</v>
      </c>
      <c r="C15" s="1" t="s">
        <v>327</v>
      </c>
      <c r="D15" s="32">
        <f>COUNT(F15:AN15)</f>
        <v>3</v>
      </c>
      <c r="E15" s="57">
        <f>MEDIAN(F15:AQ15)</f>
        <v>67.989999999999995</v>
      </c>
      <c r="F15" s="7"/>
      <c r="G15" s="7"/>
      <c r="H15" s="7"/>
      <c r="I15" s="7">
        <v>72.25</v>
      </c>
      <c r="J15" s="7">
        <v>67.989999999999995</v>
      </c>
      <c r="K15" s="7">
        <v>58.02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11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63"/>
      <c r="AP15" s="48"/>
      <c r="AQ15" s="48"/>
      <c r="AR15" s="14" t="s">
        <v>73</v>
      </c>
    </row>
    <row r="16" spans="1:44" x14ac:dyDescent="0.35">
      <c r="A16" s="14" t="s">
        <v>59</v>
      </c>
      <c r="B16" s="41" t="s">
        <v>204</v>
      </c>
      <c r="C16" s="1" t="s">
        <v>192</v>
      </c>
      <c r="D16" s="32">
        <f>COUNT(F16:AN16)</f>
        <v>1</v>
      </c>
      <c r="E16" s="57">
        <f>MEDIAN(F16:AQ16)</f>
        <v>89.21</v>
      </c>
      <c r="F16" s="7"/>
      <c r="G16" s="7"/>
      <c r="H16" s="7"/>
      <c r="I16" s="7">
        <v>89.21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11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48"/>
      <c r="AQ16" s="48"/>
      <c r="AR16" s="14" t="s">
        <v>59</v>
      </c>
    </row>
    <row r="17" spans="1:44" x14ac:dyDescent="0.35">
      <c r="A17" s="14" t="s">
        <v>98</v>
      </c>
      <c r="B17" s="41" t="s">
        <v>216</v>
      </c>
      <c r="C17" s="1" t="s">
        <v>327</v>
      </c>
      <c r="D17" s="32">
        <f>COUNT(F17:AN17)</f>
        <v>1</v>
      </c>
      <c r="E17" s="57">
        <f>MEDIAN(F17:AQ17)</f>
        <v>64.37</v>
      </c>
      <c r="F17" s="7"/>
      <c r="G17" s="7"/>
      <c r="H17" s="7"/>
      <c r="I17" s="7"/>
      <c r="J17" s="7"/>
      <c r="K17" s="7">
        <v>64.37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11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48"/>
      <c r="AQ17" s="48"/>
      <c r="AR17" s="14" t="s">
        <v>98</v>
      </c>
    </row>
    <row r="18" spans="1:44" x14ac:dyDescent="0.35">
      <c r="A18" s="14" t="s">
        <v>6</v>
      </c>
      <c r="B18" s="41" t="s">
        <v>326</v>
      </c>
      <c r="C18" s="1" t="s">
        <v>327</v>
      </c>
      <c r="D18" s="32">
        <f>COUNT(F18:AN18)</f>
        <v>8</v>
      </c>
      <c r="E18" s="57">
        <f>MEDIAN(F18:AQ18)</f>
        <v>67.675000000000011</v>
      </c>
      <c r="F18" s="7">
        <v>78.19</v>
      </c>
      <c r="G18" s="7">
        <v>63.12</v>
      </c>
      <c r="H18" s="7">
        <v>70.09</v>
      </c>
      <c r="I18" s="7">
        <v>69.95</v>
      </c>
      <c r="J18" s="7">
        <v>70.900000000000006</v>
      </c>
      <c r="K18" s="7">
        <v>62.38</v>
      </c>
      <c r="L18" s="7">
        <v>65.400000000000006</v>
      </c>
      <c r="M18" s="7">
        <v>63.53</v>
      </c>
      <c r="N18" s="7"/>
      <c r="O18" s="7"/>
      <c r="P18" s="7"/>
      <c r="Q18" s="7"/>
      <c r="R18" s="7"/>
      <c r="S18" s="7"/>
      <c r="T18" s="7"/>
      <c r="U18" s="7"/>
      <c r="V18" s="7"/>
      <c r="W18" s="11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48"/>
      <c r="AQ18" s="48"/>
      <c r="AR18" s="14" t="s">
        <v>6</v>
      </c>
    </row>
    <row r="19" spans="1:44" x14ac:dyDescent="0.35">
      <c r="A19" s="14" t="s">
        <v>57</v>
      </c>
      <c r="B19" s="41" t="s">
        <v>191</v>
      </c>
      <c r="C19" s="1" t="s">
        <v>192</v>
      </c>
      <c r="D19" s="32">
        <f>COUNT(F19:AN19)</f>
        <v>2</v>
      </c>
      <c r="E19" s="57">
        <f>MEDIAN(F19:AQ19)</f>
        <v>93.224999999999994</v>
      </c>
      <c r="F19" s="7"/>
      <c r="G19" s="7"/>
      <c r="H19" s="7"/>
      <c r="I19" s="7">
        <v>93.54</v>
      </c>
      <c r="J19" s="7">
        <v>92.91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11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48"/>
      <c r="AQ19" s="48"/>
      <c r="AR19" s="14" t="s">
        <v>57</v>
      </c>
    </row>
    <row r="20" spans="1:44" x14ac:dyDescent="0.35">
      <c r="A20" s="14" t="s">
        <v>87</v>
      </c>
      <c r="B20" s="41" t="s">
        <v>389</v>
      </c>
      <c r="C20" s="1" t="s">
        <v>192</v>
      </c>
      <c r="D20" s="32">
        <f>COUNT(F20:AN20)</f>
        <v>1</v>
      </c>
      <c r="E20" s="57">
        <f>MEDIAN(F20:AQ20)</f>
        <v>56.8</v>
      </c>
      <c r="F20" s="7"/>
      <c r="G20" s="7"/>
      <c r="H20" s="7"/>
      <c r="I20" s="7"/>
      <c r="J20" s="7">
        <v>56.8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11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48"/>
      <c r="AQ20" s="48"/>
      <c r="AR20" s="14" t="s">
        <v>87</v>
      </c>
    </row>
    <row r="21" spans="1:44" x14ac:dyDescent="0.35">
      <c r="A21" s="14" t="s">
        <v>10</v>
      </c>
      <c r="B21" s="41" t="s">
        <v>238</v>
      </c>
      <c r="C21" s="1" t="s">
        <v>229</v>
      </c>
      <c r="D21" s="32">
        <f>COUNT(F21:AN21)</f>
        <v>4</v>
      </c>
      <c r="E21" s="57">
        <f>MEDIAN(F21:AQ21)</f>
        <v>73.86</v>
      </c>
      <c r="F21" s="7">
        <v>73.3</v>
      </c>
      <c r="G21" s="7">
        <v>81.56</v>
      </c>
      <c r="H21" s="7">
        <v>64.75</v>
      </c>
      <c r="I21" s="7">
        <v>74.42</v>
      </c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11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48"/>
      <c r="AQ21" s="48"/>
      <c r="AR21" s="14" t="s">
        <v>10</v>
      </c>
    </row>
    <row r="22" spans="1:44" x14ac:dyDescent="0.35">
      <c r="A22" s="14" t="s">
        <v>62</v>
      </c>
      <c r="B22" s="41" t="s">
        <v>215</v>
      </c>
      <c r="C22" s="1" t="s">
        <v>229</v>
      </c>
      <c r="D22" s="32">
        <f>COUNT(F22:AN22)</f>
        <v>7</v>
      </c>
      <c r="E22" s="57">
        <f>MEDIAN(F22:AQ22)</f>
        <v>82.05</v>
      </c>
      <c r="F22" s="7"/>
      <c r="G22" s="7"/>
      <c r="H22" s="7"/>
      <c r="I22" s="7">
        <v>82.8</v>
      </c>
      <c r="J22" s="7">
        <v>82.05</v>
      </c>
      <c r="K22" s="7">
        <v>82.29</v>
      </c>
      <c r="L22" s="7">
        <v>81.69</v>
      </c>
      <c r="M22" s="7">
        <v>81.569999999999993</v>
      </c>
      <c r="N22" s="7"/>
      <c r="O22" s="7"/>
      <c r="P22" s="7"/>
      <c r="Q22" s="7">
        <v>81.52</v>
      </c>
      <c r="R22" s="7">
        <v>84.39</v>
      </c>
      <c r="S22" s="7"/>
      <c r="T22" s="7"/>
      <c r="U22" s="7"/>
      <c r="V22" s="7"/>
      <c r="W22" s="1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48"/>
      <c r="AQ22" s="48"/>
      <c r="AR22" s="14" t="s">
        <v>62</v>
      </c>
    </row>
    <row r="23" spans="1:44" x14ac:dyDescent="0.35">
      <c r="A23" s="15" t="s">
        <v>41</v>
      </c>
      <c r="B23" s="41" t="s">
        <v>289</v>
      </c>
      <c r="C23" s="1" t="s">
        <v>290</v>
      </c>
      <c r="D23" s="32">
        <f>COUNT(F23:AN23)</f>
        <v>3</v>
      </c>
      <c r="E23" s="57">
        <f>MEDIAN(F23:AQ23)</f>
        <v>71.86</v>
      </c>
      <c r="F23" s="7"/>
      <c r="G23" s="7"/>
      <c r="H23" s="7">
        <v>76.19</v>
      </c>
      <c r="I23" s="7">
        <v>69.91</v>
      </c>
      <c r="J23" s="7"/>
      <c r="K23" s="7">
        <v>71.86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11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48"/>
      <c r="AQ23" s="48"/>
      <c r="AR23" s="15" t="s">
        <v>41</v>
      </c>
    </row>
    <row r="24" spans="1:44" x14ac:dyDescent="0.35">
      <c r="A24" s="14" t="s">
        <v>146</v>
      </c>
      <c r="B24" s="41" t="s">
        <v>439</v>
      </c>
      <c r="C24" s="1" t="s">
        <v>440</v>
      </c>
      <c r="D24" s="32">
        <f>COUNT(F24:AN24)</f>
        <v>1</v>
      </c>
      <c r="E24" s="57">
        <f>MEDIAN(F24:AQ24)</f>
        <v>43.74</v>
      </c>
      <c r="F24" s="7"/>
      <c r="G24" s="7"/>
      <c r="H24" s="7"/>
      <c r="I24" s="7"/>
      <c r="J24" s="7"/>
      <c r="K24" s="7"/>
      <c r="L24" s="7"/>
      <c r="M24" s="7"/>
      <c r="N24" s="7">
        <v>43.74</v>
      </c>
      <c r="O24" s="7"/>
      <c r="P24" s="7"/>
      <c r="Q24" s="7"/>
      <c r="R24" s="7"/>
      <c r="S24" s="7"/>
      <c r="T24" s="7"/>
      <c r="U24" s="7"/>
      <c r="V24" s="7"/>
      <c r="W24" s="11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48"/>
      <c r="AQ24" s="48"/>
      <c r="AR24" s="14" t="s">
        <v>146</v>
      </c>
    </row>
    <row r="25" spans="1:44" x14ac:dyDescent="0.35">
      <c r="A25" s="14" t="s">
        <v>50</v>
      </c>
      <c r="B25" s="41" t="s">
        <v>423</v>
      </c>
      <c r="C25" s="1" t="s">
        <v>424</v>
      </c>
      <c r="D25" s="32">
        <f>COUNT(F25:AN25)</f>
        <v>1</v>
      </c>
      <c r="E25" s="57">
        <f>MEDIAN(F25:AQ25)</f>
        <v>48.88</v>
      </c>
      <c r="F25" s="7"/>
      <c r="G25" s="7"/>
      <c r="H25" s="7">
        <v>48.88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11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48"/>
      <c r="AQ25" s="48"/>
      <c r="AR25" s="14" t="s">
        <v>50</v>
      </c>
    </row>
    <row r="26" spans="1:44" x14ac:dyDescent="0.35">
      <c r="A26" s="14" t="s">
        <v>23</v>
      </c>
      <c r="B26" s="41" t="s">
        <v>317</v>
      </c>
      <c r="C26" s="1" t="s">
        <v>318</v>
      </c>
      <c r="D26" s="32">
        <f>COUNT(F26:AN26)</f>
        <v>32</v>
      </c>
      <c r="E26" s="57">
        <f>MEDIAN(F26:AQ26)</f>
        <v>68.562062921514865</v>
      </c>
      <c r="F26" s="7">
        <v>56.5</v>
      </c>
      <c r="G26" s="7">
        <v>65.680000000000007</v>
      </c>
      <c r="H26" s="7">
        <v>68.81</v>
      </c>
      <c r="I26" s="7">
        <v>70.59</v>
      </c>
      <c r="J26" s="7">
        <v>69.599999999999994</v>
      </c>
      <c r="K26" s="7">
        <v>68.83</v>
      </c>
      <c r="L26" s="7">
        <v>72.36</v>
      </c>
      <c r="M26" s="7">
        <v>71.42</v>
      </c>
      <c r="N26" s="7">
        <v>74.260000000000005</v>
      </c>
      <c r="O26" s="7">
        <v>71.77</v>
      </c>
      <c r="P26" s="7">
        <v>72.239999999999995</v>
      </c>
      <c r="Q26" s="7">
        <v>69.92</v>
      </c>
      <c r="R26" s="7">
        <v>72.36</v>
      </c>
      <c r="S26" s="7">
        <v>79.7</v>
      </c>
      <c r="T26" s="7"/>
      <c r="U26" s="7">
        <v>71.77</v>
      </c>
      <c r="V26" s="7"/>
      <c r="W26" s="11"/>
      <c r="X26" s="8">
        <v>71.03</v>
      </c>
      <c r="Y26" s="8">
        <v>69.075829383886258</v>
      </c>
      <c r="Z26" s="7">
        <v>69.128828287138504</v>
      </c>
      <c r="AA26" s="7">
        <v>64.774384860466014</v>
      </c>
      <c r="AB26" s="8">
        <v>67.490729295426462</v>
      </c>
      <c r="AC26" s="7">
        <v>63.900777688388303</v>
      </c>
      <c r="AD26" s="7">
        <v>68.314125843029728</v>
      </c>
      <c r="AE26" s="7">
        <v>67.185956304081159</v>
      </c>
      <c r="AF26" s="7">
        <v>61.119670856259219</v>
      </c>
      <c r="AG26" s="8">
        <v>61.546184738955823</v>
      </c>
      <c r="AH26" s="7">
        <v>58.824543056898378</v>
      </c>
      <c r="AI26" s="8">
        <v>60.957446808510639</v>
      </c>
      <c r="AJ26" s="7">
        <v>57.952069716775597</v>
      </c>
      <c r="AK26" s="7">
        <v>59.137508777687302</v>
      </c>
      <c r="AL26" s="8">
        <v>55.18</v>
      </c>
      <c r="AM26" s="2">
        <v>61.617333723262028</v>
      </c>
      <c r="AN26" s="7">
        <v>58.333333333333336</v>
      </c>
      <c r="AO26" s="7"/>
      <c r="AP26" s="48"/>
      <c r="AQ26" s="48"/>
      <c r="AR26" s="14" t="s">
        <v>23</v>
      </c>
    </row>
    <row r="27" spans="1:44" x14ac:dyDescent="0.35">
      <c r="A27" s="14" t="s">
        <v>126</v>
      </c>
      <c r="B27" s="41" t="s">
        <v>337</v>
      </c>
      <c r="C27" s="1" t="s">
        <v>338</v>
      </c>
      <c r="D27" s="32">
        <f>COUNT(F27:AN27)</f>
        <v>1</v>
      </c>
      <c r="E27" s="57">
        <f>MEDIAN(F27:AQ27)</f>
        <v>66.260000000000005</v>
      </c>
      <c r="F27" s="7"/>
      <c r="G27" s="7"/>
      <c r="H27" s="7"/>
      <c r="I27" s="7"/>
      <c r="J27" s="7"/>
      <c r="K27" s="7"/>
      <c r="L27" s="7"/>
      <c r="M27" s="7">
        <v>66.260000000000005</v>
      </c>
      <c r="N27" s="7"/>
      <c r="O27" s="7"/>
      <c r="P27" s="7"/>
      <c r="Q27" s="7"/>
      <c r="R27" s="7"/>
      <c r="S27" s="7"/>
      <c r="T27" s="7"/>
      <c r="U27" s="7"/>
      <c r="V27" s="7"/>
      <c r="W27" s="1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48"/>
      <c r="AQ27" s="48"/>
      <c r="AR27" s="14" t="s">
        <v>126</v>
      </c>
    </row>
    <row r="28" spans="1:44" x14ac:dyDescent="0.35">
      <c r="A28" s="14" t="s">
        <v>95</v>
      </c>
      <c r="B28" s="41" t="s">
        <v>181</v>
      </c>
      <c r="C28" s="1" t="s">
        <v>182</v>
      </c>
      <c r="D28" s="32">
        <f>COUNT(F28:AN28)</f>
        <v>1</v>
      </c>
      <c r="E28" s="57">
        <f>MEDIAN(F28:AQ28)</f>
        <v>101.07</v>
      </c>
      <c r="F28" s="7"/>
      <c r="G28" s="7"/>
      <c r="H28" s="7"/>
      <c r="I28" s="7"/>
      <c r="J28" s="7"/>
      <c r="K28" s="7">
        <v>101.07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1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63"/>
      <c r="AP28" s="48"/>
      <c r="AQ28" s="48"/>
      <c r="AR28" s="14" t="s">
        <v>95</v>
      </c>
    </row>
    <row r="29" spans="1:44" x14ac:dyDescent="0.35">
      <c r="A29" s="22" t="s">
        <v>516</v>
      </c>
      <c r="B29" s="42" t="s">
        <v>521</v>
      </c>
      <c r="C29" s="20" t="s">
        <v>522</v>
      </c>
      <c r="D29" s="33">
        <f>COUNT(F29:AN29)</f>
        <v>3</v>
      </c>
      <c r="E29" s="34">
        <f>MEDIAN(F29:AQ29)</f>
        <v>64.848151408450704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23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>
        <v>50.92</v>
      </c>
      <c r="AM29" s="21">
        <v>61.540616246498601</v>
      </c>
      <c r="AN29" s="28">
        <v>64.848151408450704</v>
      </c>
      <c r="AO29" s="26">
        <v>68.661588683351468</v>
      </c>
      <c r="AP29" s="51"/>
      <c r="AQ29" s="51">
        <v>68.267275774357927</v>
      </c>
      <c r="AR29" s="22" t="s">
        <v>516</v>
      </c>
    </row>
    <row r="30" spans="1:44" x14ac:dyDescent="0.35">
      <c r="A30" s="14" t="s">
        <v>133</v>
      </c>
      <c r="B30" s="41" t="s">
        <v>275</v>
      </c>
      <c r="C30" s="1" t="s">
        <v>406</v>
      </c>
      <c r="D30" s="32">
        <f>COUNT(F30:AN30)</f>
        <v>1</v>
      </c>
      <c r="E30" s="57">
        <f>MEDIAN(F30:AQ30)</f>
        <v>53.47</v>
      </c>
      <c r="F30" s="7"/>
      <c r="G30" s="7"/>
      <c r="H30" s="7"/>
      <c r="I30" s="7"/>
      <c r="J30" s="7"/>
      <c r="K30" s="7"/>
      <c r="L30" s="7"/>
      <c r="M30" s="7">
        <v>53.47</v>
      </c>
      <c r="N30" s="7"/>
      <c r="O30" s="7"/>
      <c r="P30" s="7"/>
      <c r="Q30" s="7"/>
      <c r="R30" s="7"/>
      <c r="S30" s="7"/>
      <c r="T30" s="7"/>
      <c r="U30" s="7"/>
      <c r="V30" s="7"/>
      <c r="W30" s="1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48"/>
      <c r="AQ30" s="48"/>
      <c r="AR30" s="14" t="s">
        <v>133</v>
      </c>
    </row>
    <row r="31" spans="1:44" x14ac:dyDescent="0.35">
      <c r="A31" s="14" t="s">
        <v>71</v>
      </c>
      <c r="B31" s="41" t="s">
        <v>251</v>
      </c>
      <c r="C31" s="1" t="s">
        <v>280</v>
      </c>
      <c r="D31" s="32">
        <f>COUNT(F31:AN31)</f>
        <v>8</v>
      </c>
      <c r="E31" s="57">
        <f>MEDIAN(F31:AQ31)</f>
        <v>75.333764369239418</v>
      </c>
      <c r="F31" s="7"/>
      <c r="G31" s="7"/>
      <c r="H31" s="7"/>
      <c r="I31" s="7">
        <v>73.349999999999994</v>
      </c>
      <c r="J31" s="7">
        <v>72.91</v>
      </c>
      <c r="K31" s="7">
        <v>72.14</v>
      </c>
      <c r="L31" s="7">
        <v>76.31</v>
      </c>
      <c r="M31" s="7">
        <v>77.53</v>
      </c>
      <c r="N31" s="7">
        <v>77.77</v>
      </c>
      <c r="O31" s="7"/>
      <c r="P31" s="7"/>
      <c r="Q31" s="7"/>
      <c r="R31" s="7"/>
      <c r="S31" s="7"/>
      <c r="T31" s="7"/>
      <c r="U31" s="7"/>
      <c r="V31" s="7"/>
      <c r="W31" s="13">
        <v>74.357528738478848</v>
      </c>
      <c r="X31" s="8">
        <v>78.19</v>
      </c>
      <c r="Y31" s="7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49"/>
      <c r="AQ31" s="49"/>
      <c r="AR31" s="14" t="s">
        <v>71</v>
      </c>
    </row>
    <row r="32" spans="1:44" x14ac:dyDescent="0.35">
      <c r="A32" s="14" t="s">
        <v>157</v>
      </c>
      <c r="B32" s="41" t="s">
        <v>213</v>
      </c>
      <c r="C32" s="1" t="s">
        <v>214</v>
      </c>
      <c r="D32" s="32">
        <f>COUNT(F32:AN32)</f>
        <v>15</v>
      </c>
      <c r="E32" s="57">
        <f>MEDIAN(F32:AQ32)</f>
        <v>84.965831435079735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>
        <v>69.48</v>
      </c>
      <c r="S32" s="7">
        <v>79.209999999999994</v>
      </c>
      <c r="T32" s="7">
        <v>80.59</v>
      </c>
      <c r="U32" s="7">
        <v>85.74</v>
      </c>
      <c r="V32" s="7">
        <v>84.89</v>
      </c>
      <c r="W32" s="13">
        <v>87.155485611342158</v>
      </c>
      <c r="X32" s="8">
        <v>84.84</v>
      </c>
      <c r="Y32" s="8">
        <v>86.476715271007862</v>
      </c>
      <c r="Z32" s="10">
        <v>89.109947643979055</v>
      </c>
      <c r="AA32" s="8">
        <v>88.348146415623901</v>
      </c>
      <c r="AB32" s="8">
        <v>88.143176733780763</v>
      </c>
      <c r="AC32" s="10">
        <v>84.965831435079735</v>
      </c>
      <c r="AD32" s="10">
        <v>82.448036951501152</v>
      </c>
      <c r="AE32" s="7">
        <v>83.816183816183823</v>
      </c>
      <c r="AF32" s="8"/>
      <c r="AG32" s="12">
        <v>86.508753861997945</v>
      </c>
      <c r="AH32" s="8"/>
      <c r="AI32" s="8"/>
      <c r="AJ32" s="8"/>
      <c r="AK32" s="8"/>
      <c r="AL32" s="8"/>
      <c r="AM32" s="8"/>
      <c r="AN32" s="8"/>
      <c r="AO32" s="8"/>
      <c r="AP32" s="49"/>
      <c r="AQ32" s="49"/>
      <c r="AR32" s="14" t="s">
        <v>157</v>
      </c>
    </row>
    <row r="33" spans="1:44" x14ac:dyDescent="0.35">
      <c r="A33" s="14" t="s">
        <v>66</v>
      </c>
      <c r="B33" s="41" t="s">
        <v>254</v>
      </c>
      <c r="C33" s="1" t="s">
        <v>255</v>
      </c>
      <c r="D33" s="32">
        <f>COUNT(F33:AN33)</f>
        <v>1</v>
      </c>
      <c r="E33" s="57">
        <f>MEDIAN(F33:AQ33)</f>
        <v>78.650000000000006</v>
      </c>
      <c r="F33" s="7"/>
      <c r="G33" s="7"/>
      <c r="H33" s="7"/>
      <c r="I33" s="7">
        <v>78.650000000000006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11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48"/>
      <c r="AQ33" s="48"/>
      <c r="AR33" s="14" t="s">
        <v>66</v>
      </c>
    </row>
    <row r="34" spans="1:44" x14ac:dyDescent="0.35">
      <c r="A34" s="14" t="s">
        <v>129</v>
      </c>
      <c r="B34" s="41" t="s">
        <v>385</v>
      </c>
      <c r="C34" s="1" t="s">
        <v>386</v>
      </c>
      <c r="D34" s="32">
        <f>COUNT(F34:AN34)</f>
        <v>1</v>
      </c>
      <c r="E34" s="57">
        <f>MEDIAN(F34:AQ34)</f>
        <v>57.96</v>
      </c>
      <c r="F34" s="7"/>
      <c r="G34" s="7"/>
      <c r="H34" s="7"/>
      <c r="I34" s="7"/>
      <c r="J34" s="7"/>
      <c r="K34" s="7"/>
      <c r="L34" s="7"/>
      <c r="M34" s="7">
        <v>57.96</v>
      </c>
      <c r="N34" s="7"/>
      <c r="O34" s="7"/>
      <c r="P34" s="7"/>
      <c r="Q34" s="7"/>
      <c r="R34" s="7"/>
      <c r="S34" s="7"/>
      <c r="T34" s="7"/>
      <c r="U34" s="7"/>
      <c r="V34" s="7"/>
      <c r="W34" s="1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48"/>
      <c r="AQ34" s="48"/>
      <c r="AR34" s="14" t="s">
        <v>129</v>
      </c>
    </row>
    <row r="35" spans="1:44" x14ac:dyDescent="0.35">
      <c r="A35" s="14" t="s">
        <v>31</v>
      </c>
      <c r="B35" s="41" t="s">
        <v>200</v>
      </c>
      <c r="C35" s="1" t="s">
        <v>201</v>
      </c>
      <c r="D35" s="32">
        <f>COUNT(F35:AN35)</f>
        <v>5</v>
      </c>
      <c r="E35" s="57">
        <f>MEDIAN(F35:AQ35)</f>
        <v>90.44</v>
      </c>
      <c r="F35" s="7"/>
      <c r="G35" s="7">
        <v>90.44</v>
      </c>
      <c r="H35" s="7">
        <v>88.77</v>
      </c>
      <c r="I35" s="7">
        <v>91.02</v>
      </c>
      <c r="J35" s="7"/>
      <c r="K35" s="7"/>
      <c r="L35" s="7"/>
      <c r="M35" s="7">
        <v>88.52</v>
      </c>
      <c r="N35" s="7">
        <v>92.17</v>
      </c>
      <c r="O35" s="7"/>
      <c r="P35" s="7"/>
      <c r="Q35" s="7"/>
      <c r="R35" s="7"/>
      <c r="S35" s="7"/>
      <c r="T35" s="7"/>
      <c r="U35" s="7"/>
      <c r="V35" s="7"/>
      <c r="W35" s="1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48"/>
      <c r="AQ35" s="48"/>
      <c r="AR35" s="14" t="s">
        <v>31</v>
      </c>
    </row>
    <row r="36" spans="1:44" x14ac:dyDescent="0.35">
      <c r="A36" s="14" t="s">
        <v>44</v>
      </c>
      <c r="B36" s="41" t="s">
        <v>232</v>
      </c>
      <c r="C36" s="1" t="s">
        <v>233</v>
      </c>
      <c r="D36" s="32">
        <f>COUNT(F36:AN36)</f>
        <v>29</v>
      </c>
      <c r="E36" s="57">
        <f>MEDIAN(F36:AQ36)</f>
        <v>83.53</v>
      </c>
      <c r="F36" s="7"/>
      <c r="G36" s="7"/>
      <c r="H36" s="7">
        <v>64.45</v>
      </c>
      <c r="I36" s="7">
        <v>75.34</v>
      </c>
      <c r="J36" s="7">
        <v>79.14</v>
      </c>
      <c r="K36" s="7">
        <v>81.2</v>
      </c>
      <c r="L36" s="7">
        <v>83.53</v>
      </c>
      <c r="M36" s="7">
        <v>83.74</v>
      </c>
      <c r="N36" s="7">
        <v>83.06</v>
      </c>
      <c r="O36" s="7">
        <v>84.59</v>
      </c>
      <c r="P36" s="7">
        <v>81.37</v>
      </c>
      <c r="Q36" s="7">
        <v>81.72</v>
      </c>
      <c r="R36" s="7">
        <v>86.02</v>
      </c>
      <c r="S36" s="7">
        <v>86.14</v>
      </c>
      <c r="T36" s="7">
        <v>81.09</v>
      </c>
      <c r="U36" s="7">
        <v>88.09</v>
      </c>
      <c r="V36" s="7">
        <v>81.81</v>
      </c>
      <c r="W36" s="13">
        <v>84.332975960441942</v>
      </c>
      <c r="X36" s="8">
        <v>82.96</v>
      </c>
      <c r="Y36" s="8">
        <v>85.045662100456624</v>
      </c>
      <c r="Z36" s="8">
        <v>84.945257812142557</v>
      </c>
      <c r="AA36" s="8">
        <v>84.470588235294116</v>
      </c>
      <c r="AB36" s="8">
        <v>85.627268602540823</v>
      </c>
      <c r="AC36" s="10">
        <v>83.6980306345733</v>
      </c>
      <c r="AD36" s="10">
        <v>85.653738825505002</v>
      </c>
      <c r="AE36" s="7">
        <v>80.092165898617509</v>
      </c>
      <c r="AF36" s="7">
        <v>81.239564119172428</v>
      </c>
      <c r="AG36" s="12">
        <v>88.575735900516918</v>
      </c>
      <c r="AH36" s="7">
        <v>73.872950819672099</v>
      </c>
      <c r="AI36" s="12">
        <v>81.294117647058826</v>
      </c>
      <c r="AJ36" s="7">
        <v>89.681011458602569</v>
      </c>
      <c r="AK36" s="8"/>
      <c r="AL36" s="8"/>
      <c r="AM36" s="8"/>
      <c r="AN36" s="8"/>
      <c r="AO36" s="8"/>
      <c r="AP36" s="49"/>
      <c r="AQ36" s="49"/>
      <c r="AR36" s="14" t="s">
        <v>44</v>
      </c>
    </row>
    <row r="37" spans="1:44" x14ac:dyDescent="0.35">
      <c r="A37" s="14" t="s">
        <v>81</v>
      </c>
      <c r="B37" s="41" t="s">
        <v>347</v>
      </c>
      <c r="C37" s="1" t="s">
        <v>348</v>
      </c>
      <c r="D37" s="32">
        <f>COUNT(F37:AN37)</f>
        <v>14</v>
      </c>
      <c r="E37" s="57">
        <f>MEDIAN(F37:AQ37)</f>
        <v>69.278883248730963</v>
      </c>
      <c r="F37" s="7"/>
      <c r="G37" s="7"/>
      <c r="H37" s="7"/>
      <c r="I37" s="7"/>
      <c r="J37" s="7">
        <v>66.39</v>
      </c>
      <c r="K37" s="7">
        <v>57.37</v>
      </c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11"/>
      <c r="X37" s="7"/>
      <c r="Y37" s="7"/>
      <c r="Z37" s="7"/>
      <c r="AA37" s="7">
        <v>70.553221288515417</v>
      </c>
      <c r="AB37" s="7"/>
      <c r="AC37" s="7"/>
      <c r="AD37" s="7">
        <v>73.916744943084637</v>
      </c>
      <c r="AE37" s="7">
        <v>83.31668331668331</v>
      </c>
      <c r="AF37" s="7">
        <v>68.131923337770971</v>
      </c>
      <c r="AG37" s="8">
        <v>72.716742447869649</v>
      </c>
      <c r="AH37" s="7">
        <v>66.869918699186996</v>
      </c>
      <c r="AI37" s="8">
        <v>71.78378378378379</v>
      </c>
      <c r="AJ37" s="7">
        <v>73.980815347721816</v>
      </c>
      <c r="AK37" s="7">
        <v>63.174488074782857</v>
      </c>
      <c r="AL37" s="7">
        <v>69.66</v>
      </c>
      <c r="AM37" s="2">
        <v>68.89776649746193</v>
      </c>
      <c r="AN37" s="7">
        <v>65.999293785310726</v>
      </c>
      <c r="AO37" s="7"/>
      <c r="AP37" s="48"/>
      <c r="AQ37" s="48"/>
      <c r="AR37" s="14" t="s">
        <v>81</v>
      </c>
    </row>
    <row r="38" spans="1:44" x14ac:dyDescent="0.35">
      <c r="A38" s="14" t="s">
        <v>528</v>
      </c>
      <c r="B38" s="41"/>
      <c r="C38" s="1"/>
      <c r="D38" s="32">
        <f>COUNT(F38:AN38)</f>
        <v>1</v>
      </c>
      <c r="E38" s="57">
        <f>MEDIAN(F38:AQ38)</f>
        <v>62.888251602718299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11"/>
      <c r="X38" s="7"/>
      <c r="Y38" s="7"/>
      <c r="Z38" s="7"/>
      <c r="AA38" s="7"/>
      <c r="AB38" s="7"/>
      <c r="AC38" s="7"/>
      <c r="AD38" s="7"/>
      <c r="AE38" s="7"/>
      <c r="AF38" s="7"/>
      <c r="AG38" s="8"/>
      <c r="AH38" s="7"/>
      <c r="AI38" s="8"/>
      <c r="AJ38" s="7"/>
      <c r="AK38" s="7"/>
      <c r="AL38" s="7"/>
      <c r="AM38" s="2"/>
      <c r="AN38" s="7">
        <v>62.888251602718299</v>
      </c>
      <c r="AO38" s="7"/>
      <c r="AP38" s="48"/>
      <c r="AQ38" s="48"/>
      <c r="AR38" s="14" t="s">
        <v>528</v>
      </c>
    </row>
    <row r="39" spans="1:44" x14ac:dyDescent="0.35">
      <c r="A39" s="14" t="s">
        <v>48</v>
      </c>
      <c r="B39" s="41" t="s">
        <v>392</v>
      </c>
      <c r="C39" s="1" t="s">
        <v>393</v>
      </c>
      <c r="D39" s="32">
        <f>COUNT(F39:AN39)</f>
        <v>1</v>
      </c>
      <c r="E39" s="57">
        <f>MEDIAN(F39:AQ39)</f>
        <v>55.72</v>
      </c>
      <c r="F39" s="7"/>
      <c r="G39" s="7"/>
      <c r="H39" s="7">
        <v>55.72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11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48"/>
      <c r="AQ39" s="48"/>
      <c r="AR39" s="14" t="s">
        <v>48</v>
      </c>
    </row>
    <row r="40" spans="1:44" x14ac:dyDescent="0.35">
      <c r="A40" s="14" t="s">
        <v>85</v>
      </c>
      <c r="B40" s="41" t="s">
        <v>383</v>
      </c>
      <c r="C40" s="1" t="s">
        <v>384</v>
      </c>
      <c r="D40" s="32">
        <f>COUNT(F40:AN40)</f>
        <v>1</v>
      </c>
      <c r="E40" s="57">
        <f>MEDIAN(F40:AQ40)</f>
        <v>58.53</v>
      </c>
      <c r="F40" s="7"/>
      <c r="G40" s="7"/>
      <c r="H40" s="7"/>
      <c r="I40" s="7"/>
      <c r="J40" s="7">
        <v>58.53</v>
      </c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11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48"/>
      <c r="AQ40" s="48"/>
      <c r="AR40" s="14" t="s">
        <v>85</v>
      </c>
    </row>
    <row r="41" spans="1:44" x14ac:dyDescent="0.35">
      <c r="A41" s="14" t="s">
        <v>518</v>
      </c>
      <c r="B41" s="41" t="s">
        <v>435</v>
      </c>
      <c r="C41" s="1" t="s">
        <v>402</v>
      </c>
      <c r="D41" s="32">
        <f>COUNT(F41:AN41)</f>
        <v>1</v>
      </c>
      <c r="E41" s="57">
        <f>MEDIAN(F41:AQ41)</f>
        <v>32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13"/>
      <c r="X41" s="8"/>
      <c r="Y41" s="8"/>
      <c r="Z41" s="10"/>
      <c r="AA41" s="8"/>
      <c r="AB41" s="8"/>
      <c r="AC41" s="10"/>
      <c r="AD41" s="10"/>
      <c r="AE41" s="8"/>
      <c r="AF41" s="8"/>
      <c r="AG41" s="8"/>
      <c r="AH41" s="8"/>
      <c r="AI41" s="8"/>
      <c r="AJ41" s="8"/>
      <c r="AK41" s="8"/>
      <c r="AL41" s="8">
        <v>32</v>
      </c>
      <c r="AM41" s="8"/>
      <c r="AN41" s="8"/>
      <c r="AO41" s="8"/>
      <c r="AP41" s="49"/>
      <c r="AQ41" s="49"/>
      <c r="AR41" s="14" t="s">
        <v>518</v>
      </c>
    </row>
    <row r="42" spans="1:44" x14ac:dyDescent="0.35">
      <c r="A42" s="14" t="s">
        <v>401</v>
      </c>
      <c r="B42" s="41" t="s">
        <v>400</v>
      </c>
      <c r="C42" s="1" t="s">
        <v>402</v>
      </c>
      <c r="D42" s="32">
        <f>COUNT(F42:AN42)</f>
        <v>3</v>
      </c>
      <c r="E42" s="57">
        <f>MEDIAN(F42:AQ42)</f>
        <v>59.541341011929248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13"/>
      <c r="X42" s="8"/>
      <c r="Y42" s="8"/>
      <c r="Z42" s="10"/>
      <c r="AA42" s="8"/>
      <c r="AB42" s="8">
        <v>54.416961130742045</v>
      </c>
      <c r="AC42" s="10">
        <v>59.892473118279568</v>
      </c>
      <c r="AD42" s="10">
        <v>59.541341011929248</v>
      </c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49"/>
      <c r="AQ42" s="49"/>
      <c r="AR42" s="14" t="s">
        <v>401</v>
      </c>
    </row>
    <row r="43" spans="1:44" x14ac:dyDescent="0.35">
      <c r="A43" s="14" t="s">
        <v>123</v>
      </c>
      <c r="B43" s="41" t="s">
        <v>438</v>
      </c>
      <c r="C43" s="1" t="s">
        <v>402</v>
      </c>
      <c r="D43" s="32">
        <f>COUNT(F43:AN43)</f>
        <v>1</v>
      </c>
      <c r="E43" s="57">
        <f>MEDIAN(F43:AQ43)</f>
        <v>44.15</v>
      </c>
      <c r="F43" s="7"/>
      <c r="G43" s="7"/>
      <c r="H43" s="7"/>
      <c r="I43" s="7"/>
      <c r="J43" s="7"/>
      <c r="K43" s="7"/>
      <c r="L43" s="7">
        <v>44.15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11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63"/>
      <c r="AP43" s="48"/>
      <c r="AQ43" s="48"/>
      <c r="AR43" s="14" t="s">
        <v>123</v>
      </c>
    </row>
    <row r="44" spans="1:44" x14ac:dyDescent="0.35">
      <c r="A44" s="14" t="str">
        <f>"Colette Geets "&amp;CHAR(134)</f>
        <v>Colette Geets †</v>
      </c>
      <c r="B44" s="41" t="s">
        <v>320</v>
      </c>
      <c r="C44" s="1" t="str">
        <f>"Colette "&amp;CHAR(134)</f>
        <v>Colette †</v>
      </c>
      <c r="D44" s="32">
        <f>COUNT(F44:AN44)</f>
        <v>8</v>
      </c>
      <c r="E44" s="57">
        <f>MEDIAN(F44:AQ44)</f>
        <v>69.42</v>
      </c>
      <c r="F44" s="7"/>
      <c r="G44" s="7"/>
      <c r="H44" s="7"/>
      <c r="I44" s="7"/>
      <c r="J44" s="7">
        <v>65.09</v>
      </c>
      <c r="K44" s="7">
        <v>69.16</v>
      </c>
      <c r="L44" s="7">
        <v>68.430000000000007</v>
      </c>
      <c r="M44" s="7">
        <v>69.680000000000007</v>
      </c>
      <c r="N44" s="7">
        <v>71.5</v>
      </c>
      <c r="O44" s="7">
        <v>70.650000000000006</v>
      </c>
      <c r="P44" s="7">
        <v>68.48</v>
      </c>
      <c r="Q44" s="7">
        <v>69.88</v>
      </c>
      <c r="R44" s="7"/>
      <c r="S44" s="7"/>
      <c r="T44" s="7"/>
      <c r="U44" s="7"/>
      <c r="V44" s="7"/>
      <c r="W44" s="11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48"/>
      <c r="AQ44" s="48"/>
      <c r="AR44" s="14" t="str">
        <f>"Colette Geets "&amp;CHAR(134)</f>
        <v>Colette Geets †</v>
      </c>
    </row>
    <row r="45" spans="1:44" x14ac:dyDescent="0.35">
      <c r="A45" s="14" t="s">
        <v>482</v>
      </c>
      <c r="B45" s="41" t="s">
        <v>492</v>
      </c>
      <c r="C45" s="1" t="s">
        <v>493</v>
      </c>
      <c r="D45" s="32">
        <f>COUNT(F45:AN45)</f>
        <v>2</v>
      </c>
      <c r="E45" s="57">
        <f>MEDIAN(F45:AQ45)</f>
        <v>72.71601156640557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11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>
        <v>83.664396519107072</v>
      </c>
      <c r="AI45" s="12">
        <v>61.767626613704074</v>
      </c>
      <c r="AJ45" s="7"/>
      <c r="AK45" s="7"/>
      <c r="AL45" s="7"/>
      <c r="AM45" s="7"/>
      <c r="AN45" s="7"/>
      <c r="AO45" s="7"/>
      <c r="AP45" s="48"/>
      <c r="AQ45" s="48"/>
      <c r="AR45" s="14" t="s">
        <v>482</v>
      </c>
    </row>
    <row r="46" spans="1:44" x14ac:dyDescent="0.35">
      <c r="A46" s="14" t="s">
        <v>154</v>
      </c>
      <c r="B46" s="41" t="s">
        <v>461</v>
      </c>
      <c r="C46" s="1" t="s">
        <v>467</v>
      </c>
      <c r="D46" s="32">
        <f>COUNT(F46:AN46)</f>
        <v>1</v>
      </c>
      <c r="E46" s="57">
        <f>MEDIAN(F46:AQ46)</f>
        <v>27.76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>
        <v>27.76</v>
      </c>
      <c r="Q46" s="7"/>
      <c r="R46" s="7"/>
      <c r="S46" s="7"/>
      <c r="T46" s="7"/>
      <c r="U46" s="7"/>
      <c r="V46" s="7"/>
      <c r="W46" s="11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48"/>
      <c r="AQ46" s="48"/>
      <c r="AR46" s="14" t="s">
        <v>154</v>
      </c>
    </row>
    <row r="47" spans="1:44" x14ac:dyDescent="0.35">
      <c r="A47" s="14" t="s">
        <v>5</v>
      </c>
      <c r="B47" s="41" t="s">
        <v>193</v>
      </c>
      <c r="C47" s="1" t="s">
        <v>234</v>
      </c>
      <c r="D47" s="32">
        <f>COUNT(F47:AN47)</f>
        <v>26</v>
      </c>
      <c r="E47" s="57">
        <f>MEDIAN(F47:AQ47)</f>
        <v>82.576792559188277</v>
      </c>
      <c r="F47" s="7">
        <v>78.540000000000006</v>
      </c>
      <c r="G47" s="7">
        <v>81.36</v>
      </c>
      <c r="H47" s="7">
        <v>80.59</v>
      </c>
      <c r="I47" s="7">
        <v>79.22</v>
      </c>
      <c r="J47" s="7">
        <v>79.430000000000007</v>
      </c>
      <c r="K47" s="7">
        <v>77.17</v>
      </c>
      <c r="L47" s="7">
        <v>79.97</v>
      </c>
      <c r="M47" s="7">
        <v>82.28</v>
      </c>
      <c r="N47" s="7">
        <v>82.29</v>
      </c>
      <c r="O47" s="7">
        <v>81.83</v>
      </c>
      <c r="P47" s="7">
        <v>83.33</v>
      </c>
      <c r="Q47" s="7">
        <v>84.44</v>
      </c>
      <c r="R47" s="7">
        <v>84.95</v>
      </c>
      <c r="S47" s="7">
        <v>82</v>
      </c>
      <c r="T47" s="7">
        <v>82.03</v>
      </c>
      <c r="U47" s="7">
        <v>81.97</v>
      </c>
      <c r="V47" s="7">
        <v>85.5</v>
      </c>
      <c r="W47" s="13">
        <v>87.070457508276078</v>
      </c>
      <c r="X47" s="8">
        <v>84.02</v>
      </c>
      <c r="Y47" s="8">
        <v>84.211354002029566</v>
      </c>
      <c r="Z47" s="8">
        <v>82.863585118376548</v>
      </c>
      <c r="AA47" s="8">
        <v>85.108695652173921</v>
      </c>
      <c r="AB47" s="8">
        <v>82.911392405063282</v>
      </c>
      <c r="AC47" s="10">
        <v>89.473684210526315</v>
      </c>
      <c r="AD47" s="8"/>
      <c r="AE47" s="8"/>
      <c r="AF47" s="8"/>
      <c r="AG47" s="12">
        <v>88.015717092337923</v>
      </c>
      <c r="AH47" s="8"/>
      <c r="AI47" s="12">
        <v>96.76025917926566</v>
      </c>
      <c r="AJ47" s="8"/>
      <c r="AK47" s="8"/>
      <c r="AL47" s="8"/>
      <c r="AM47" s="8"/>
      <c r="AN47" s="8"/>
      <c r="AO47" s="8"/>
      <c r="AP47" s="49"/>
      <c r="AQ47" s="49"/>
      <c r="AR47" s="14" t="s">
        <v>5</v>
      </c>
    </row>
    <row r="48" spans="1:44" x14ac:dyDescent="0.35">
      <c r="A48" s="22" t="s">
        <v>96</v>
      </c>
      <c r="B48" s="42" t="s">
        <v>279</v>
      </c>
      <c r="C48" s="20" t="s">
        <v>234</v>
      </c>
      <c r="D48" s="33">
        <f>COUNT(F48:AN48)</f>
        <v>30</v>
      </c>
      <c r="E48" s="34">
        <f>MEDIAN(F48:AQ48)</f>
        <v>76.340128205128195</v>
      </c>
      <c r="F48" s="19"/>
      <c r="G48" s="19"/>
      <c r="H48" s="19"/>
      <c r="I48" s="19"/>
      <c r="J48" s="19"/>
      <c r="K48" s="19">
        <v>71.28</v>
      </c>
      <c r="L48" s="19">
        <v>70.52</v>
      </c>
      <c r="M48" s="19">
        <v>75.78</v>
      </c>
      <c r="N48" s="19">
        <v>74.92</v>
      </c>
      <c r="O48" s="19">
        <v>78.48</v>
      </c>
      <c r="P48" s="19">
        <v>76.27</v>
      </c>
      <c r="Q48" s="19">
        <v>74.09</v>
      </c>
      <c r="R48" s="19">
        <v>76.12</v>
      </c>
      <c r="S48" s="19">
        <v>80.86</v>
      </c>
      <c r="T48" s="19">
        <v>77.959999999999994</v>
      </c>
      <c r="U48" s="19">
        <v>69.59</v>
      </c>
      <c r="V48" s="19">
        <v>74.16</v>
      </c>
      <c r="W48" s="25">
        <v>77.437491987973061</v>
      </c>
      <c r="X48" s="24">
        <v>69.510000000000005</v>
      </c>
      <c r="Y48" s="24">
        <v>78.288770053475929</v>
      </c>
      <c r="Z48" s="24">
        <v>77.207637231503583</v>
      </c>
      <c r="AA48" s="24">
        <v>77.918857436929727</v>
      </c>
      <c r="AB48" s="24">
        <v>75.445544554455452</v>
      </c>
      <c r="AC48" s="19">
        <v>76.558603491271811</v>
      </c>
      <c r="AD48" s="19">
        <v>75.858628051610509</v>
      </c>
      <c r="AE48" s="19">
        <v>76.410256410256409</v>
      </c>
      <c r="AF48" s="19">
        <v>76.112920738327901</v>
      </c>
      <c r="AG48" s="24">
        <v>79.464953040668405</v>
      </c>
      <c r="AH48" s="19">
        <v>76.715410573678284</v>
      </c>
      <c r="AI48" s="24">
        <v>80.18741633199464</v>
      </c>
      <c r="AJ48" s="19">
        <v>80.304678998911854</v>
      </c>
      <c r="AK48" s="19">
        <v>79.634146341463421</v>
      </c>
      <c r="AL48" s="24">
        <v>75</v>
      </c>
      <c r="AM48" s="21">
        <v>83.975026014568158</v>
      </c>
      <c r="AN48" s="28">
        <v>75.803402646502832</v>
      </c>
      <c r="AO48" s="26">
        <v>71.880650994575049</v>
      </c>
      <c r="AP48" s="51"/>
      <c r="AQ48" s="51">
        <v>78.961972077808269</v>
      </c>
      <c r="AR48" s="22" t="s">
        <v>96</v>
      </c>
    </row>
    <row r="49" spans="1:44" x14ac:dyDescent="0.35">
      <c r="A49" s="14" t="s">
        <v>127</v>
      </c>
      <c r="B49" s="41" t="s">
        <v>299</v>
      </c>
      <c r="C49" s="1" t="s">
        <v>234</v>
      </c>
      <c r="D49" s="32">
        <f>COUNT(F49:AN49)</f>
        <v>7</v>
      </c>
      <c r="E49" s="57">
        <f>MEDIAN(F49:AQ49)</f>
        <v>74.36</v>
      </c>
      <c r="F49" s="7"/>
      <c r="G49" s="7"/>
      <c r="H49" s="7"/>
      <c r="I49" s="7"/>
      <c r="J49" s="7"/>
      <c r="K49" s="7"/>
      <c r="L49" s="7"/>
      <c r="M49" s="7">
        <v>63.83</v>
      </c>
      <c r="N49" s="7">
        <v>73.349999999999994</v>
      </c>
      <c r="O49" s="7">
        <v>73.86</v>
      </c>
      <c r="P49" s="7">
        <v>74.36</v>
      </c>
      <c r="Q49" s="7">
        <v>76.03</v>
      </c>
      <c r="R49" s="7">
        <v>76.34</v>
      </c>
      <c r="S49" s="7">
        <v>76.75</v>
      </c>
      <c r="T49" s="7"/>
      <c r="U49" s="7"/>
      <c r="V49" s="7"/>
      <c r="W49" s="1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48"/>
      <c r="AQ49" s="48"/>
      <c r="AR49" s="14" t="s">
        <v>127</v>
      </c>
    </row>
    <row r="50" spans="1:44" x14ac:dyDescent="0.35">
      <c r="A50" s="22" t="s">
        <v>473</v>
      </c>
      <c r="B50" s="42" t="s">
        <v>494</v>
      </c>
      <c r="C50" s="20" t="s">
        <v>234</v>
      </c>
      <c r="D50" s="33">
        <f>COUNT(F50:AN50)</f>
        <v>9</v>
      </c>
      <c r="E50" s="34">
        <f>MEDIAN(F50:AQ50)</f>
        <v>64.977509881422918</v>
      </c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23"/>
      <c r="X50" s="19"/>
      <c r="Y50" s="19"/>
      <c r="Z50" s="19"/>
      <c r="AA50" s="19"/>
      <c r="AB50" s="19"/>
      <c r="AC50" s="19"/>
      <c r="AD50" s="19"/>
      <c r="AE50" s="19"/>
      <c r="AF50" s="19">
        <v>58.430859758090882</v>
      </c>
      <c r="AG50" s="24">
        <v>59.086839749328554</v>
      </c>
      <c r="AH50" s="19">
        <v>61.201275272569831</v>
      </c>
      <c r="AI50" s="24">
        <v>65.507246376811594</v>
      </c>
      <c r="AJ50" s="19">
        <v>64.276729559748418</v>
      </c>
      <c r="AK50" s="19">
        <v>65.415019762845844</v>
      </c>
      <c r="AL50" s="19">
        <v>64.540000000000006</v>
      </c>
      <c r="AM50" s="21">
        <v>67.964404894327032</v>
      </c>
      <c r="AN50" s="28">
        <v>67.965389088129342</v>
      </c>
      <c r="AO50" s="28"/>
      <c r="AP50" s="51"/>
      <c r="AQ50" s="51">
        <v>72.615941403947616</v>
      </c>
      <c r="AR50" s="22" t="s">
        <v>473</v>
      </c>
    </row>
    <row r="51" spans="1:44" ht="14.25" customHeight="1" x14ac:dyDescent="0.35">
      <c r="A51" s="22" t="s">
        <v>489</v>
      </c>
      <c r="B51" s="42" t="s">
        <v>498</v>
      </c>
      <c r="C51" s="20" t="s">
        <v>499</v>
      </c>
      <c r="D51" s="33">
        <f>COUNT(F51:AN51)</f>
        <v>4</v>
      </c>
      <c r="E51" s="34">
        <f>MEDIAN(F51:AQ51)</f>
        <v>59.294440009958187</v>
      </c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23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24"/>
      <c r="AJ51" s="19"/>
      <c r="AK51" s="19">
        <v>57.151999480232597</v>
      </c>
      <c r="AL51" s="19">
        <v>54.46</v>
      </c>
      <c r="AM51" s="21">
        <v>59.889910710306197</v>
      </c>
      <c r="AN51" s="28">
        <v>58.698969309610177</v>
      </c>
      <c r="AO51" s="26">
        <v>64.326812428078256</v>
      </c>
      <c r="AP51" s="51"/>
      <c r="AQ51" s="51">
        <v>64.282118055555557</v>
      </c>
      <c r="AR51" s="22" t="s">
        <v>489</v>
      </c>
    </row>
    <row r="52" spans="1:44" x14ac:dyDescent="0.35">
      <c r="A52" s="14" t="str">
        <f>"Edwige Marty "&amp;CHAR(134)</f>
        <v>Edwige Marty †</v>
      </c>
      <c r="B52" s="41" t="s">
        <v>308</v>
      </c>
      <c r="C52" s="1" t="s">
        <v>309</v>
      </c>
      <c r="D52" s="32">
        <f>COUNT(F52:AN52)</f>
        <v>9</v>
      </c>
      <c r="E52" s="57">
        <f>MEDIAN(F52:AQ52)</f>
        <v>72.33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>
        <v>61.32</v>
      </c>
      <c r="T52" s="7">
        <v>70.06</v>
      </c>
      <c r="U52" s="7">
        <v>69.010000000000005</v>
      </c>
      <c r="V52" s="7">
        <v>72.33</v>
      </c>
      <c r="W52" s="13">
        <v>71.712386466051285</v>
      </c>
      <c r="X52" s="8">
        <v>74.87</v>
      </c>
      <c r="Y52" s="8">
        <v>75.67977076661694</v>
      </c>
      <c r="Z52" s="8">
        <v>73.938002296211252</v>
      </c>
      <c r="AA52" s="8">
        <v>74.834468967560355</v>
      </c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49"/>
      <c r="AQ52" s="49"/>
      <c r="AR52" s="14" t="str">
        <f>"Edwige Marty "&amp;CHAR(134)</f>
        <v>Edwige Marty †</v>
      </c>
    </row>
    <row r="53" spans="1:44" x14ac:dyDescent="0.35">
      <c r="A53" s="14" t="str">
        <f>"Eliane Ackermann "&amp;CHAR(134)</f>
        <v>Eliane Ackermann †</v>
      </c>
      <c r="B53" s="41" t="s">
        <v>398</v>
      </c>
      <c r="C53" s="1" t="str">
        <f>"Eliane "&amp;CHAR(134)</f>
        <v>Eliane †</v>
      </c>
      <c r="D53" s="32">
        <f>COUNT(F53:AN53)</f>
        <v>1</v>
      </c>
      <c r="E53" s="57">
        <f>MEDIAN(F53:AQ53)</f>
        <v>54.94</v>
      </c>
      <c r="F53" s="7"/>
      <c r="G53" s="7"/>
      <c r="H53" s="7"/>
      <c r="I53" s="7"/>
      <c r="J53" s="7">
        <v>54.94</v>
      </c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1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48"/>
      <c r="AQ53" s="48"/>
      <c r="AR53" s="14" t="str">
        <f>"Eliane Ackermann "&amp;CHAR(134)</f>
        <v>Eliane Ackermann †</v>
      </c>
    </row>
    <row r="54" spans="1:44" x14ac:dyDescent="0.35">
      <c r="A54" s="22" t="s">
        <v>469</v>
      </c>
      <c r="B54" s="42" t="s">
        <v>500</v>
      </c>
      <c r="C54" s="20" t="s">
        <v>501</v>
      </c>
      <c r="D54" s="33">
        <f>COUNT(F54:AN54)</f>
        <v>9</v>
      </c>
      <c r="E54" s="34">
        <f>MEDIAN(F54:AQ54)</f>
        <v>73.03</v>
      </c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23"/>
      <c r="X54" s="19"/>
      <c r="Y54" s="19"/>
      <c r="Z54" s="19"/>
      <c r="AA54" s="19"/>
      <c r="AB54" s="19"/>
      <c r="AC54" s="19"/>
      <c r="AD54" s="19"/>
      <c r="AE54" s="19"/>
      <c r="AF54" s="19">
        <v>77.375029613835579</v>
      </c>
      <c r="AG54" s="24">
        <v>70.875763747454172</v>
      </c>
      <c r="AH54" s="19">
        <v>69.207317073170728</v>
      </c>
      <c r="AI54" s="24">
        <v>71.252073543788839</v>
      </c>
      <c r="AJ54" s="19">
        <v>82.10526315789474</v>
      </c>
      <c r="AK54" s="19">
        <v>65.114155251141554</v>
      </c>
      <c r="AL54" s="19">
        <v>73.03</v>
      </c>
      <c r="AM54" s="21">
        <v>75.422105601133737</v>
      </c>
      <c r="AN54" s="28">
        <v>77.428019689047517</v>
      </c>
      <c r="AO54" s="26">
        <v>81.271191998290064</v>
      </c>
      <c r="AP54" s="51"/>
      <c r="AQ54" s="51">
        <v>72.615941403947616</v>
      </c>
      <c r="AR54" s="22" t="s">
        <v>469</v>
      </c>
    </row>
    <row r="55" spans="1:44" x14ac:dyDescent="0.35">
      <c r="A55" s="14" t="s">
        <v>109</v>
      </c>
      <c r="B55" s="41" t="s">
        <v>212</v>
      </c>
      <c r="C55" s="1" t="s">
        <v>283</v>
      </c>
      <c r="D55" s="32">
        <f>COUNT(F55:AN55)</f>
        <v>1</v>
      </c>
      <c r="E55" s="57">
        <f>MEDIAN(F55:AQ55)</f>
        <v>74.97</v>
      </c>
      <c r="F55" s="7"/>
      <c r="G55" s="7"/>
      <c r="H55" s="7"/>
      <c r="I55" s="7"/>
      <c r="J55" s="7"/>
      <c r="K55" s="7">
        <v>74.97</v>
      </c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1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48"/>
      <c r="AQ55" s="48"/>
      <c r="AR55" s="14" t="s">
        <v>109</v>
      </c>
    </row>
    <row r="56" spans="1:44" x14ac:dyDescent="0.35">
      <c r="A56" s="14" t="str">
        <f>"Elvire Kums "&amp;CHAR(134)</f>
        <v>Elvire Kums †</v>
      </c>
      <c r="B56" s="41" t="s">
        <v>340</v>
      </c>
      <c r="C56" s="1" t="str">
        <f>"Elvire "&amp;CHAR(134)</f>
        <v>Elvire †</v>
      </c>
      <c r="D56" s="32">
        <f>COUNT(F56:AN56)</f>
        <v>7</v>
      </c>
      <c r="E56" s="57">
        <f>MEDIAN(F56:AQ56)</f>
        <v>66.59</v>
      </c>
      <c r="F56" s="7"/>
      <c r="G56" s="7"/>
      <c r="H56" s="7"/>
      <c r="I56" s="7"/>
      <c r="J56" s="7"/>
      <c r="K56" s="7"/>
      <c r="L56" s="7"/>
      <c r="M56" s="7">
        <v>57.58</v>
      </c>
      <c r="N56" s="7">
        <v>66.59</v>
      </c>
      <c r="O56" s="7">
        <v>68.349999999999994</v>
      </c>
      <c r="P56" s="7">
        <v>67.61</v>
      </c>
      <c r="Q56" s="7">
        <v>66.55</v>
      </c>
      <c r="R56" s="7">
        <v>65.59</v>
      </c>
      <c r="S56" s="7">
        <v>67.95</v>
      </c>
      <c r="T56" s="7"/>
      <c r="U56" s="7"/>
      <c r="V56" s="7"/>
      <c r="W56" s="1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48"/>
      <c r="AQ56" s="48"/>
      <c r="AR56" s="14" t="str">
        <f>"Elvire Kums "&amp;CHAR(134)</f>
        <v>Elvire Kums †</v>
      </c>
    </row>
    <row r="57" spans="1:44" x14ac:dyDescent="0.35">
      <c r="A57" s="14" t="s">
        <v>38</v>
      </c>
      <c r="B57" s="41" t="s">
        <v>407</v>
      </c>
      <c r="C57" s="1" t="s">
        <v>408</v>
      </c>
      <c r="D57" s="32">
        <f>COUNT(F57:AN57)</f>
        <v>3</v>
      </c>
      <c r="E57" s="57">
        <f>MEDIAN(F57:AQ57)</f>
        <v>54.23</v>
      </c>
      <c r="F57" s="7"/>
      <c r="G57" s="7">
        <v>54.23</v>
      </c>
      <c r="H57" s="7">
        <v>55.87</v>
      </c>
      <c r="I57" s="7"/>
      <c r="J57" s="7"/>
      <c r="K57" s="7">
        <v>49.98</v>
      </c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1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48"/>
      <c r="AQ57" s="48"/>
      <c r="AR57" s="14" t="s">
        <v>38</v>
      </c>
    </row>
    <row r="58" spans="1:44" x14ac:dyDescent="0.35">
      <c r="A58" s="14" t="s">
        <v>159</v>
      </c>
      <c r="B58" s="41" t="s">
        <v>403</v>
      </c>
      <c r="C58" s="1" t="s">
        <v>404</v>
      </c>
      <c r="D58" s="32">
        <f>COUNT(F58:AN58)</f>
        <v>1</v>
      </c>
      <c r="E58" s="57">
        <f>MEDIAN(F58:AQ58)</f>
        <v>54.04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>
        <v>54.04</v>
      </c>
      <c r="T58" s="7"/>
      <c r="U58" s="7"/>
      <c r="V58" s="7"/>
      <c r="W58" s="11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48"/>
      <c r="AQ58" s="48"/>
      <c r="AR58" s="14" t="s">
        <v>159</v>
      </c>
    </row>
    <row r="59" spans="1:44" x14ac:dyDescent="0.35">
      <c r="A59" s="14" t="str">
        <f>"Ernest Meyers "&amp;CHAR(134)</f>
        <v>Ernest Meyers †</v>
      </c>
      <c r="B59" s="41" t="s">
        <v>248</v>
      </c>
      <c r="C59" s="1" t="str">
        <f>"Ernest "&amp;CHAR(134)</f>
        <v>Ernest †</v>
      </c>
      <c r="D59" s="32">
        <f>COUNT(F59:AN59)</f>
        <v>15</v>
      </c>
      <c r="E59" s="57">
        <f>MEDIAN(F59:AQ59)</f>
        <v>79.709999999999994</v>
      </c>
      <c r="F59" s="7"/>
      <c r="G59" s="7"/>
      <c r="H59" s="7"/>
      <c r="I59" s="7">
        <v>80.19</v>
      </c>
      <c r="J59" s="7">
        <v>78.489999999999995</v>
      </c>
      <c r="K59" s="7">
        <v>76.87</v>
      </c>
      <c r="L59" s="7">
        <v>76.27</v>
      </c>
      <c r="M59" s="7">
        <v>79.709999999999994</v>
      </c>
      <c r="N59" s="7">
        <v>78.2</v>
      </c>
      <c r="O59" s="7">
        <v>79.53</v>
      </c>
      <c r="P59" s="7">
        <v>80.73</v>
      </c>
      <c r="Q59" s="7">
        <v>80.13</v>
      </c>
      <c r="R59" s="7">
        <v>77.78</v>
      </c>
      <c r="S59" s="7">
        <v>82.06</v>
      </c>
      <c r="T59" s="7">
        <v>76.599999999999994</v>
      </c>
      <c r="U59" s="7">
        <v>80.88</v>
      </c>
      <c r="V59" s="7">
        <v>83.12</v>
      </c>
      <c r="W59" s="13">
        <v>88.080553459042619</v>
      </c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64"/>
      <c r="AP59" s="49"/>
      <c r="AQ59" s="49"/>
      <c r="AR59" s="14" t="str">
        <f>"Ernest Meyers "&amp;CHAR(134)</f>
        <v>Ernest Meyers †</v>
      </c>
    </row>
    <row r="60" spans="1:44" x14ac:dyDescent="0.35">
      <c r="A60" s="14" t="s">
        <v>107</v>
      </c>
      <c r="B60" s="41" t="s">
        <v>235</v>
      </c>
      <c r="C60" s="1" t="s">
        <v>236</v>
      </c>
      <c r="D60" s="32">
        <f>COUNT(F60:AN60)</f>
        <v>5</v>
      </c>
      <c r="E60" s="57">
        <f>MEDIAN(F60:AQ60)</f>
        <v>80.540000000000006</v>
      </c>
      <c r="F60" s="7"/>
      <c r="G60" s="7"/>
      <c r="H60" s="7"/>
      <c r="I60" s="7"/>
      <c r="J60" s="7"/>
      <c r="K60" s="7">
        <v>80.28</v>
      </c>
      <c r="L60" s="7">
        <v>80.540000000000006</v>
      </c>
      <c r="M60" s="7">
        <v>85.88</v>
      </c>
      <c r="N60" s="7">
        <v>79.13</v>
      </c>
      <c r="O60" s="7"/>
      <c r="P60" s="7"/>
      <c r="Q60" s="7">
        <v>83.77</v>
      </c>
      <c r="R60" s="7"/>
      <c r="S60" s="7"/>
      <c r="T60" s="7"/>
      <c r="U60" s="7"/>
      <c r="V60" s="7"/>
      <c r="W60" s="1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48"/>
      <c r="AQ60" s="48"/>
      <c r="AR60" s="14" t="s">
        <v>107</v>
      </c>
    </row>
    <row r="61" spans="1:44" x14ac:dyDescent="0.35">
      <c r="A61" s="14" t="s">
        <v>35</v>
      </c>
      <c r="B61" s="41" t="s">
        <v>300</v>
      </c>
      <c r="C61" s="1" t="s">
        <v>236</v>
      </c>
      <c r="D61" s="32">
        <f>COUNT(F61:AN61)</f>
        <v>3</v>
      </c>
      <c r="E61" s="57">
        <f>MEDIAN(F61:AQ61)</f>
        <v>70.040000000000006</v>
      </c>
      <c r="F61" s="7"/>
      <c r="G61" s="7">
        <v>70.040000000000006</v>
      </c>
      <c r="H61" s="7"/>
      <c r="I61" s="7">
        <v>68.48</v>
      </c>
      <c r="J61" s="7"/>
      <c r="K61" s="7">
        <v>81.67</v>
      </c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11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48"/>
      <c r="AQ61" s="48"/>
      <c r="AR61" s="14" t="s">
        <v>35</v>
      </c>
    </row>
    <row r="62" spans="1:44" x14ac:dyDescent="0.35">
      <c r="A62" s="14" t="s">
        <v>158</v>
      </c>
      <c r="B62" s="41" t="s">
        <v>451</v>
      </c>
      <c r="C62" s="1" t="s">
        <v>236</v>
      </c>
      <c r="D62" s="32">
        <f>COUNT(F62:AN62)</f>
        <v>1</v>
      </c>
      <c r="E62" s="57">
        <f>MEDIAN(F62:AQ62)</f>
        <v>38.64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>
        <v>38.64</v>
      </c>
      <c r="S62" s="7"/>
      <c r="T62" s="7"/>
      <c r="U62" s="7"/>
      <c r="V62" s="7"/>
      <c r="W62" s="11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48"/>
      <c r="AQ62" s="48"/>
      <c r="AR62" s="14" t="s">
        <v>158</v>
      </c>
    </row>
    <row r="63" spans="1:44" x14ac:dyDescent="0.35">
      <c r="A63" s="14" t="s">
        <v>128</v>
      </c>
      <c r="B63" s="41" t="s">
        <v>274</v>
      </c>
      <c r="C63" s="1" t="s">
        <v>352</v>
      </c>
      <c r="D63" s="32">
        <f>COUNT(F63:AN63)</f>
        <v>1</v>
      </c>
      <c r="E63" s="57">
        <f>MEDIAN(F63:AQ63)</f>
        <v>63.78</v>
      </c>
      <c r="F63" s="7"/>
      <c r="G63" s="7"/>
      <c r="H63" s="7"/>
      <c r="I63" s="7"/>
      <c r="J63" s="7"/>
      <c r="K63" s="7"/>
      <c r="L63" s="7"/>
      <c r="M63" s="7">
        <v>63.78</v>
      </c>
      <c r="N63" s="7"/>
      <c r="O63" s="7"/>
      <c r="P63" s="7"/>
      <c r="Q63" s="7"/>
      <c r="R63" s="7"/>
      <c r="S63" s="7"/>
      <c r="T63" s="7"/>
      <c r="U63" s="7"/>
      <c r="V63" s="7"/>
      <c r="W63" s="11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48"/>
      <c r="AQ63" s="48"/>
      <c r="AR63" s="14" t="s">
        <v>128</v>
      </c>
    </row>
    <row r="64" spans="1:44" x14ac:dyDescent="0.35">
      <c r="A64" s="14" t="s">
        <v>86</v>
      </c>
      <c r="B64" s="41" t="s">
        <v>270</v>
      </c>
      <c r="C64" s="1" t="s">
        <v>271</v>
      </c>
      <c r="D64" s="32">
        <f>COUNT(F64:AN64)</f>
        <v>24</v>
      </c>
      <c r="E64" s="57">
        <f>MEDIAN(F64:AQ64)</f>
        <v>76.822958872482758</v>
      </c>
      <c r="F64" s="7"/>
      <c r="G64" s="7"/>
      <c r="H64" s="7"/>
      <c r="I64" s="7"/>
      <c r="J64" s="7">
        <v>57.7</v>
      </c>
      <c r="K64" s="7">
        <v>69.75</v>
      </c>
      <c r="L64" s="7">
        <v>74.95</v>
      </c>
      <c r="M64" s="7">
        <v>74.88</v>
      </c>
      <c r="N64" s="7">
        <v>78.400000000000006</v>
      </c>
      <c r="O64" s="7">
        <v>79.22</v>
      </c>
      <c r="P64" s="7">
        <v>79.25</v>
      </c>
      <c r="Q64" s="7">
        <v>78.7</v>
      </c>
      <c r="R64" s="7">
        <v>81.3</v>
      </c>
      <c r="S64" s="7">
        <v>81.06</v>
      </c>
      <c r="T64" s="7">
        <v>79.010000000000005</v>
      </c>
      <c r="U64" s="7">
        <v>79.319999999999993</v>
      </c>
      <c r="V64" s="7">
        <v>79.010000000000005</v>
      </c>
      <c r="W64" s="13">
        <v>80.629518004924037</v>
      </c>
      <c r="X64" s="8">
        <v>77.11</v>
      </c>
      <c r="Y64" s="8">
        <v>76.826484018264836</v>
      </c>
      <c r="Z64" s="8">
        <v>76.543209876543202</v>
      </c>
      <c r="AA64" s="8">
        <v>76.381905722909892</v>
      </c>
      <c r="AB64" s="8">
        <v>76.767533174744216</v>
      </c>
      <c r="AC64" s="10">
        <v>76.819433726700666</v>
      </c>
      <c r="AD64" s="10">
        <v>76.286531525929604</v>
      </c>
      <c r="AE64" s="7">
        <v>75.602494764739603</v>
      </c>
      <c r="AF64" s="7">
        <v>75.092936802973981</v>
      </c>
      <c r="AG64" s="12">
        <v>65.559465601275988</v>
      </c>
      <c r="AH64" s="8"/>
      <c r="AI64" s="8"/>
      <c r="AJ64" s="8"/>
      <c r="AK64" s="8"/>
      <c r="AL64" s="8"/>
      <c r="AM64" s="8"/>
      <c r="AN64" s="8"/>
      <c r="AO64" s="8"/>
      <c r="AP64" s="49"/>
      <c r="AQ64" s="49"/>
      <c r="AR64" s="14" t="s">
        <v>86</v>
      </c>
    </row>
    <row r="65" spans="1:44" x14ac:dyDescent="0.35">
      <c r="A65" s="14" t="s">
        <v>7</v>
      </c>
      <c r="B65" s="41" t="s">
        <v>302</v>
      </c>
      <c r="C65" s="1" t="s">
        <v>303</v>
      </c>
      <c r="D65" s="32">
        <f>COUNT(F65:AN65)</f>
        <v>3</v>
      </c>
      <c r="E65" s="57">
        <f>MEDIAN(F65:AQ65)</f>
        <v>70.25</v>
      </c>
      <c r="F65" s="7">
        <v>77.819999999999993</v>
      </c>
      <c r="G65" s="7">
        <v>70.25</v>
      </c>
      <c r="H65" s="7">
        <v>70.13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11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63"/>
      <c r="AP65" s="48"/>
      <c r="AQ65" s="48"/>
      <c r="AR65" s="14" t="s">
        <v>7</v>
      </c>
    </row>
    <row r="66" spans="1:44" x14ac:dyDescent="0.35">
      <c r="A66" s="14" t="s">
        <v>94</v>
      </c>
      <c r="B66" s="41" t="s">
        <v>468</v>
      </c>
      <c r="C66" s="1" t="s">
        <v>247</v>
      </c>
      <c r="D66" s="32">
        <f>COUNT(F66:AN66)</f>
        <v>1</v>
      </c>
      <c r="E66" s="57">
        <f>MEDIAN(F66:AQ66)</f>
        <v>27.01</v>
      </c>
      <c r="F66" s="7"/>
      <c r="G66" s="7"/>
      <c r="H66" s="7"/>
      <c r="I66" s="7"/>
      <c r="J66" s="7">
        <v>27.01</v>
      </c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11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48"/>
      <c r="AQ66" s="48"/>
      <c r="AR66" s="14" t="s">
        <v>94</v>
      </c>
    </row>
    <row r="67" spans="1:44" x14ac:dyDescent="0.35">
      <c r="A67" s="14" t="s">
        <v>178</v>
      </c>
      <c r="B67" s="41" t="s">
        <v>247</v>
      </c>
      <c r="C67" s="1" t="s">
        <v>181</v>
      </c>
      <c r="D67" s="32">
        <f>COUNT(F67:AN67)</f>
        <v>3</v>
      </c>
      <c r="E67" s="57">
        <f>MEDIAN(F67:AQ67)</f>
        <v>83.812566560170396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11"/>
      <c r="X67" s="7"/>
      <c r="Y67" s="7"/>
      <c r="Z67" s="7"/>
      <c r="AA67" s="7"/>
      <c r="AB67" s="8">
        <v>79.909370230602846</v>
      </c>
      <c r="AC67" s="10">
        <v>85.153764581124065</v>
      </c>
      <c r="AD67" s="10">
        <v>83.812566560170396</v>
      </c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63"/>
      <c r="AP67" s="48"/>
      <c r="AQ67" s="48"/>
      <c r="AR67" s="14" t="s">
        <v>178</v>
      </c>
    </row>
    <row r="68" spans="1:44" x14ac:dyDescent="0.35">
      <c r="A68" s="14" t="s">
        <v>484</v>
      </c>
      <c r="B68" s="41" t="s">
        <v>502</v>
      </c>
      <c r="C68" s="1" t="s">
        <v>247</v>
      </c>
      <c r="D68" s="32">
        <f>COUNT(F68:AN68)</f>
        <v>2</v>
      </c>
      <c r="E68" s="57">
        <f>MEDIAN(F68:AQ68)</f>
        <v>85.891558100295981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11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12">
        <v>83.190883190883198</v>
      </c>
      <c r="AJ68" s="7">
        <v>88.59223300970875</v>
      </c>
      <c r="AK68" s="7"/>
      <c r="AL68" s="7"/>
      <c r="AM68" s="7"/>
      <c r="AN68" s="7"/>
      <c r="AO68" s="7"/>
      <c r="AP68" s="48"/>
      <c r="AQ68" s="48"/>
      <c r="AR68" s="14" t="s">
        <v>484</v>
      </c>
    </row>
    <row r="69" spans="1:44" x14ac:dyDescent="0.35">
      <c r="A69" s="14" t="s">
        <v>16</v>
      </c>
      <c r="B69" s="41" t="s">
        <v>302</v>
      </c>
      <c r="C69" s="1" t="s">
        <v>247</v>
      </c>
      <c r="D69" s="32">
        <f>COUNT(F69:AN69)</f>
        <v>2</v>
      </c>
      <c r="E69" s="57">
        <f>MEDIAN(F69:AQ69)</f>
        <v>67.974999999999994</v>
      </c>
      <c r="F69" s="7">
        <v>68.73</v>
      </c>
      <c r="G69" s="7">
        <v>67.22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11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48"/>
      <c r="AQ69" s="48"/>
      <c r="AR69" s="14" t="s">
        <v>16</v>
      </c>
    </row>
    <row r="70" spans="1:44" x14ac:dyDescent="0.35">
      <c r="A70" s="14" t="s">
        <v>77</v>
      </c>
      <c r="B70" s="41" t="s">
        <v>323</v>
      </c>
      <c r="C70" s="1" t="s">
        <v>247</v>
      </c>
      <c r="D70" s="32">
        <f>COUNT(F70:AN70)</f>
        <v>1</v>
      </c>
      <c r="E70" s="57">
        <f>MEDIAN(F70:AQ70)</f>
        <v>68.42</v>
      </c>
      <c r="F70" s="7"/>
      <c r="G70" s="7"/>
      <c r="H70" s="7"/>
      <c r="I70" s="7">
        <v>68.42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11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48"/>
      <c r="AQ70" s="48"/>
      <c r="AR70" s="14" t="s">
        <v>77</v>
      </c>
    </row>
    <row r="71" spans="1:44" x14ac:dyDescent="0.35">
      <c r="A71" s="22" t="s">
        <v>534</v>
      </c>
      <c r="B71" s="42" t="s">
        <v>328</v>
      </c>
      <c r="C71" s="20" t="s">
        <v>288</v>
      </c>
      <c r="D71" s="33">
        <f>COUNT(F71:AN71)</f>
        <v>11</v>
      </c>
      <c r="E71" s="34">
        <f>MEDIAN(F71:AQ71)</f>
        <v>70.62</v>
      </c>
      <c r="F71" s="19"/>
      <c r="G71" s="19"/>
      <c r="H71" s="19">
        <v>62.18</v>
      </c>
      <c r="I71" s="19">
        <v>70.62</v>
      </c>
      <c r="J71" s="19">
        <v>68.010000000000005</v>
      </c>
      <c r="K71" s="19">
        <v>70.34</v>
      </c>
      <c r="L71" s="19">
        <v>65.78</v>
      </c>
      <c r="M71" s="19">
        <v>70.98</v>
      </c>
      <c r="N71" s="19">
        <v>68.95</v>
      </c>
      <c r="O71" s="19"/>
      <c r="P71" s="19"/>
      <c r="Q71" s="19">
        <v>56.78</v>
      </c>
      <c r="R71" s="19"/>
      <c r="S71" s="19"/>
      <c r="T71" s="19"/>
      <c r="U71" s="19"/>
      <c r="V71" s="19"/>
      <c r="W71" s="23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>
        <v>72.48</v>
      </c>
      <c r="AM71" s="21">
        <v>72.944849115504681</v>
      </c>
      <c r="AN71" s="28">
        <v>76.374745417515271</v>
      </c>
      <c r="AO71" s="65">
        <v>72.465208747514907</v>
      </c>
      <c r="AP71" s="51"/>
      <c r="AQ71" s="51">
        <v>76.530948055064471</v>
      </c>
      <c r="AR71" s="22" t="s">
        <v>534</v>
      </c>
    </row>
    <row r="72" spans="1:44" x14ac:dyDescent="0.35">
      <c r="A72" s="14" t="s">
        <v>76</v>
      </c>
      <c r="B72" s="41" t="s">
        <v>319</v>
      </c>
      <c r="C72" s="1" t="s">
        <v>288</v>
      </c>
      <c r="D72" s="32">
        <f>COUNT(F72:AN72)</f>
        <v>1</v>
      </c>
      <c r="E72" s="57">
        <f>MEDIAN(F72:AQ72)</f>
        <v>69.58</v>
      </c>
      <c r="F72" s="7"/>
      <c r="G72" s="7"/>
      <c r="H72" s="7"/>
      <c r="I72" s="7">
        <v>69.58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1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48"/>
      <c r="AQ72" s="48"/>
      <c r="AR72" s="14" t="s">
        <v>76</v>
      </c>
    </row>
    <row r="73" spans="1:44" x14ac:dyDescent="0.35">
      <c r="A73" s="22" t="s">
        <v>176</v>
      </c>
      <c r="B73" s="42" t="s">
        <v>427</v>
      </c>
      <c r="C73" s="20" t="s">
        <v>288</v>
      </c>
      <c r="D73" s="33">
        <f>COUNT(F73:AN73)</f>
        <v>8</v>
      </c>
      <c r="E73" s="34">
        <f>MEDIAN(F73:AQ73)</f>
        <v>72.76020283779647</v>
      </c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23"/>
      <c r="X73" s="19"/>
      <c r="Y73" s="19"/>
      <c r="Z73" s="19"/>
      <c r="AA73" s="19">
        <v>48.117647058823529</v>
      </c>
      <c r="AB73" s="19"/>
      <c r="AC73" s="19"/>
      <c r="AD73" s="19"/>
      <c r="AE73" s="19"/>
      <c r="AF73" s="19">
        <v>73.204616201908735</v>
      </c>
      <c r="AG73" s="19"/>
      <c r="AH73" s="19">
        <v>70.912987163421548</v>
      </c>
      <c r="AI73" s="24">
        <v>67.891891891891888</v>
      </c>
      <c r="AJ73" s="19">
        <v>74.759080412877978</v>
      </c>
      <c r="AK73" s="19"/>
      <c r="AL73" s="19">
        <v>74.7</v>
      </c>
      <c r="AM73" s="21">
        <v>73.699873956531007</v>
      </c>
      <c r="AN73" s="28">
        <v>69.577904451682954</v>
      </c>
      <c r="AO73" s="26">
        <v>81.072710716297848</v>
      </c>
      <c r="AP73" s="51"/>
      <c r="AQ73" s="51">
        <v>72.315789473684205</v>
      </c>
      <c r="AR73" s="22" t="s">
        <v>176</v>
      </c>
    </row>
    <row r="74" spans="1:44" x14ac:dyDescent="0.35">
      <c r="A74" s="14" t="s">
        <v>112</v>
      </c>
      <c r="B74" s="41" t="s">
        <v>321</v>
      </c>
      <c r="C74" s="1" t="s">
        <v>288</v>
      </c>
      <c r="D74" s="32">
        <f>COUNT(F74:AN74)</f>
        <v>1</v>
      </c>
      <c r="E74" s="57">
        <f>MEDIAN(F74:AQ74)</f>
        <v>69.05</v>
      </c>
      <c r="F74" s="7"/>
      <c r="G74" s="7"/>
      <c r="H74" s="7"/>
      <c r="I74" s="7"/>
      <c r="J74" s="7"/>
      <c r="K74" s="7">
        <v>69.05</v>
      </c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11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48"/>
      <c r="AQ74" s="48"/>
      <c r="AR74" s="14" t="s">
        <v>112</v>
      </c>
    </row>
    <row r="75" spans="1:44" x14ac:dyDescent="0.35">
      <c r="A75" s="14" t="s">
        <v>165</v>
      </c>
      <c r="B75" s="41" t="s">
        <v>287</v>
      </c>
      <c r="C75" s="1" t="s">
        <v>288</v>
      </c>
      <c r="D75" s="32">
        <f>COUNT(F75:AN75)</f>
        <v>9</v>
      </c>
      <c r="E75" s="57">
        <f>MEDIAN(F75:AQ75)</f>
        <v>75.861539984765713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>
        <v>62.05</v>
      </c>
      <c r="V75" s="7">
        <v>69.010000000000005</v>
      </c>
      <c r="W75" s="13">
        <v>75.861539984765713</v>
      </c>
      <c r="X75" s="8">
        <v>75.11</v>
      </c>
      <c r="Y75" s="8">
        <v>80.08429926238145</v>
      </c>
      <c r="Z75" s="8">
        <v>69.509594882729203</v>
      </c>
      <c r="AA75" s="8">
        <v>82.225658503744853</v>
      </c>
      <c r="AB75" s="8">
        <v>80.576307363927427</v>
      </c>
      <c r="AC75" s="8"/>
      <c r="AD75" s="8"/>
      <c r="AE75" s="8"/>
      <c r="AF75" s="7">
        <v>76.239977195821695</v>
      </c>
      <c r="AG75" s="8"/>
      <c r="AH75" s="8"/>
      <c r="AI75" s="8"/>
      <c r="AJ75" s="8"/>
      <c r="AK75" s="8"/>
      <c r="AL75" s="8"/>
      <c r="AM75" s="8"/>
      <c r="AN75" s="8"/>
      <c r="AO75" s="8"/>
      <c r="AP75" s="49"/>
      <c r="AQ75" s="49"/>
      <c r="AR75" s="14" t="s">
        <v>165</v>
      </c>
    </row>
    <row r="76" spans="1:44" x14ac:dyDescent="0.35">
      <c r="A76" s="14" t="s">
        <v>143</v>
      </c>
      <c r="B76" s="41" t="s">
        <v>349</v>
      </c>
      <c r="C76" s="1" t="s">
        <v>350</v>
      </c>
      <c r="D76" s="32">
        <f>COUNT(F76:AN76)</f>
        <v>1</v>
      </c>
      <c r="E76" s="57">
        <f>MEDIAN(F76:AQ76)</f>
        <v>64.459999999999994</v>
      </c>
      <c r="F76" s="7"/>
      <c r="G76" s="7"/>
      <c r="H76" s="7"/>
      <c r="I76" s="7"/>
      <c r="J76" s="7"/>
      <c r="K76" s="7"/>
      <c r="L76" s="7"/>
      <c r="M76" s="7"/>
      <c r="N76" s="7">
        <v>64.459999999999994</v>
      </c>
      <c r="O76" s="7"/>
      <c r="P76" s="7"/>
      <c r="Q76" s="7"/>
      <c r="R76" s="7"/>
      <c r="S76" s="7"/>
      <c r="T76" s="7"/>
      <c r="U76" s="7"/>
      <c r="V76" s="7"/>
      <c r="W76" s="11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63"/>
      <c r="AP76" s="48"/>
      <c r="AQ76" s="48"/>
      <c r="AR76" s="14" t="s">
        <v>143</v>
      </c>
    </row>
    <row r="77" spans="1:44" x14ac:dyDescent="0.35">
      <c r="A77" s="46" t="s">
        <v>532</v>
      </c>
      <c r="B77" s="43"/>
      <c r="C77" s="30"/>
      <c r="D77" s="33">
        <f>COUNT(F77:AN77)</f>
        <v>0</v>
      </c>
      <c r="E77" s="34">
        <f>MEDIAN(F77:AQ77)</f>
        <v>72.386977830300836</v>
      </c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31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56"/>
      <c r="AJ77" s="28"/>
      <c r="AK77" s="28"/>
      <c r="AL77" s="28"/>
      <c r="AM77" s="28"/>
      <c r="AN77" s="28"/>
      <c r="AO77" s="28"/>
      <c r="AP77" s="51"/>
      <c r="AQ77" s="51">
        <v>72.386977830300836</v>
      </c>
      <c r="AR77" s="46" t="s">
        <v>532</v>
      </c>
    </row>
    <row r="78" spans="1:44" x14ac:dyDescent="0.35">
      <c r="A78" s="22" t="s">
        <v>488</v>
      </c>
      <c r="B78" s="42" t="s">
        <v>503</v>
      </c>
      <c r="C78" s="20" t="s">
        <v>504</v>
      </c>
      <c r="D78" s="33">
        <f>COUNT(F78:AN78)</f>
        <v>4</v>
      </c>
      <c r="E78" s="34">
        <f>MEDIAN(F78:AQ78)</f>
        <v>74.988807631778798</v>
      </c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23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24"/>
      <c r="AJ78" s="19"/>
      <c r="AK78" s="19">
        <v>64.57260556127703</v>
      </c>
      <c r="AL78" s="19">
        <v>64.8</v>
      </c>
      <c r="AM78" s="21">
        <v>75.723471617148761</v>
      </c>
      <c r="AN78" s="28">
        <v>74.254143646408849</v>
      </c>
      <c r="AO78" s="26">
        <v>82.604373757455278</v>
      </c>
      <c r="AP78" s="51"/>
      <c r="AQ78" s="51">
        <v>80.525164113785564</v>
      </c>
      <c r="AR78" s="22" t="s">
        <v>488</v>
      </c>
    </row>
    <row r="79" spans="1:44" x14ac:dyDescent="0.35">
      <c r="A79" s="14" t="s">
        <v>55</v>
      </c>
      <c r="B79" s="41" t="s">
        <v>449</v>
      </c>
      <c r="C79" s="1" t="s">
        <v>450</v>
      </c>
      <c r="D79" s="32">
        <f>COUNT(F79:AN79)</f>
        <v>1</v>
      </c>
      <c r="E79" s="57">
        <f>MEDIAN(F79:AQ79)</f>
        <v>40.130000000000003</v>
      </c>
      <c r="F79" s="7"/>
      <c r="G79" s="7"/>
      <c r="H79" s="7">
        <v>40.130000000000003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11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63"/>
      <c r="AP79" s="48"/>
      <c r="AQ79" s="48"/>
      <c r="AR79" s="14" t="s">
        <v>55</v>
      </c>
    </row>
    <row r="80" spans="1:44" x14ac:dyDescent="0.35">
      <c r="A80" s="22" t="s">
        <v>487</v>
      </c>
      <c r="B80" s="42" t="s">
        <v>505</v>
      </c>
      <c r="C80" s="20" t="s">
        <v>247</v>
      </c>
      <c r="D80" s="33">
        <f>COUNT(F80:AN80)</f>
        <v>4</v>
      </c>
      <c r="E80" s="34">
        <f>MEDIAN(F80:AQ80)</f>
        <v>91.808513513513518</v>
      </c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23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24"/>
      <c r="AJ80" s="19"/>
      <c r="AK80" s="19">
        <v>91.260254336806128</v>
      </c>
      <c r="AL80" s="19">
        <v>91.59</v>
      </c>
      <c r="AM80" s="21">
        <v>94.42446043165468</v>
      </c>
      <c r="AN80" s="55">
        <v>93.277882338655814</v>
      </c>
      <c r="AO80" s="26">
        <v>92.027027027027032</v>
      </c>
      <c r="AP80" s="50"/>
      <c r="AQ80" s="50">
        <v>87.394504453480366</v>
      </c>
      <c r="AR80" s="22" t="s">
        <v>487</v>
      </c>
    </row>
    <row r="81" spans="1:44" x14ac:dyDescent="0.35">
      <c r="A81" s="14" t="s">
        <v>14</v>
      </c>
      <c r="B81" s="41" t="s">
        <v>315</v>
      </c>
      <c r="C81" s="1" t="s">
        <v>316</v>
      </c>
      <c r="D81" s="32">
        <f>COUNT(F81:AN81)</f>
        <v>1</v>
      </c>
      <c r="E81" s="57">
        <f>MEDIAN(F81:AQ81)</f>
        <v>70.27</v>
      </c>
      <c r="F81" s="7">
        <v>70.27</v>
      </c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11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48"/>
      <c r="AQ81" s="48"/>
      <c r="AR81" s="14" t="s">
        <v>14</v>
      </c>
    </row>
    <row r="82" spans="1:44" x14ac:dyDescent="0.35">
      <c r="A82" s="14" t="s">
        <v>113</v>
      </c>
      <c r="B82" s="41" t="s">
        <v>321</v>
      </c>
      <c r="C82" s="1" t="s">
        <v>376</v>
      </c>
      <c r="D82" s="32">
        <f>COUNT(F82:AN82)</f>
        <v>1</v>
      </c>
      <c r="E82" s="57">
        <f>MEDIAN(F82:AQ82)</f>
        <v>60.15</v>
      </c>
      <c r="F82" s="7"/>
      <c r="G82" s="7"/>
      <c r="H82" s="7"/>
      <c r="I82" s="7"/>
      <c r="J82" s="7"/>
      <c r="K82" s="7">
        <v>60.15</v>
      </c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11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48"/>
      <c r="AQ82" s="48"/>
      <c r="AR82" s="14" t="s">
        <v>113</v>
      </c>
    </row>
    <row r="83" spans="1:44" x14ac:dyDescent="0.35">
      <c r="A83" s="14" t="str">
        <f>"Germaine Diedling "&amp;CHAR(134)</f>
        <v>Germaine Diedling †</v>
      </c>
      <c r="B83" s="41" t="s">
        <v>360</v>
      </c>
      <c r="C83" s="1" t="str">
        <f>"Germaine "&amp;CHAR(134)</f>
        <v>Germaine †</v>
      </c>
      <c r="D83" s="32">
        <f>COUNT(F83:AN83)</f>
        <v>1</v>
      </c>
      <c r="E83" s="57">
        <f>MEDIAN(F83:AQ83)</f>
        <v>62.04</v>
      </c>
      <c r="F83" s="7"/>
      <c r="G83" s="7"/>
      <c r="H83" s="7"/>
      <c r="I83" s="7"/>
      <c r="J83" s="7">
        <v>62.04</v>
      </c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11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48"/>
      <c r="AQ83" s="48"/>
      <c r="AR83" s="14" t="str">
        <f>"Germaine Diedling "&amp;CHAR(134)</f>
        <v>Germaine Diedling †</v>
      </c>
    </row>
    <row r="84" spans="1:44" x14ac:dyDescent="0.35">
      <c r="A84" s="14" t="s">
        <v>106</v>
      </c>
      <c r="B84" s="41" t="s">
        <v>209</v>
      </c>
      <c r="C84" s="1" t="s">
        <v>210</v>
      </c>
      <c r="D84" s="32">
        <f>COUNT(F84:AN84)</f>
        <v>1</v>
      </c>
      <c r="E84" s="57">
        <f>MEDIAN(F84:AQ84)</f>
        <v>87.41</v>
      </c>
      <c r="F84" s="7"/>
      <c r="G84" s="7"/>
      <c r="H84" s="7"/>
      <c r="I84" s="7"/>
      <c r="J84" s="7"/>
      <c r="K84" s="7">
        <v>87.41</v>
      </c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11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48"/>
      <c r="AQ84" s="48"/>
      <c r="AR84" s="14" t="s">
        <v>106</v>
      </c>
    </row>
    <row r="85" spans="1:44" x14ac:dyDescent="0.35">
      <c r="A85" s="14" t="s">
        <v>0</v>
      </c>
      <c r="B85" s="41" t="s">
        <v>238</v>
      </c>
      <c r="C85" s="1" t="s">
        <v>239</v>
      </c>
      <c r="D85" s="32">
        <f>COUNT(F85:AN85)</f>
        <v>2</v>
      </c>
      <c r="E85" s="57">
        <f>MEDIAN(F85:AQ85)</f>
        <v>81</v>
      </c>
      <c r="F85" s="7">
        <v>88.33</v>
      </c>
      <c r="G85" s="7">
        <v>73.67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11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63"/>
      <c r="AP85" s="48"/>
      <c r="AQ85" s="48"/>
      <c r="AR85" s="14" t="s">
        <v>0</v>
      </c>
    </row>
    <row r="86" spans="1:44" x14ac:dyDescent="0.35">
      <c r="A86" s="14" t="s">
        <v>11</v>
      </c>
      <c r="B86" s="41" t="s">
        <v>297</v>
      </c>
      <c r="C86" s="1" t="s">
        <v>298</v>
      </c>
      <c r="D86" s="32">
        <f>COUNT(F86:AN86)</f>
        <v>1</v>
      </c>
      <c r="E86" s="57">
        <f>MEDIAN(F86:AQ86)</f>
        <v>73.78</v>
      </c>
      <c r="F86" s="7">
        <v>73.78</v>
      </c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11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48"/>
      <c r="AQ86" s="48"/>
      <c r="AR86" s="14" t="s">
        <v>11</v>
      </c>
    </row>
    <row r="87" spans="1:44" x14ac:dyDescent="0.35">
      <c r="A87" s="14" t="s">
        <v>108</v>
      </c>
      <c r="B87" s="41" t="s">
        <v>250</v>
      </c>
      <c r="C87" s="1" t="s">
        <v>221</v>
      </c>
      <c r="D87" s="32">
        <f>COUNT(F87:AN87)</f>
        <v>1</v>
      </c>
      <c r="E87" s="57">
        <f>MEDIAN(F87:AQ87)</f>
        <v>79.25</v>
      </c>
      <c r="F87" s="7"/>
      <c r="G87" s="7"/>
      <c r="H87" s="7"/>
      <c r="I87" s="7"/>
      <c r="J87" s="7"/>
      <c r="K87" s="7">
        <v>79.25</v>
      </c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11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48"/>
      <c r="AQ87" s="48"/>
      <c r="AR87" s="14" t="s">
        <v>108</v>
      </c>
    </row>
    <row r="88" spans="1:44" x14ac:dyDescent="0.35">
      <c r="A88" s="14" t="s">
        <v>33</v>
      </c>
      <c r="B88" s="41" t="s">
        <v>200</v>
      </c>
      <c r="C88" s="1" t="s">
        <v>221</v>
      </c>
      <c r="D88" s="32">
        <f>COUNT(F88:AN88)</f>
        <v>3</v>
      </c>
      <c r="E88" s="57">
        <f>MEDIAN(F88:AQ88)</f>
        <v>82.18</v>
      </c>
      <c r="F88" s="7"/>
      <c r="G88" s="7">
        <v>82.18</v>
      </c>
      <c r="H88" s="7">
        <v>89.35</v>
      </c>
      <c r="I88" s="7">
        <v>77.19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11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48"/>
      <c r="AQ88" s="48"/>
      <c r="AR88" s="14" t="s">
        <v>33</v>
      </c>
    </row>
    <row r="89" spans="1:44" x14ac:dyDescent="0.35">
      <c r="A89" s="14" t="s">
        <v>103</v>
      </c>
      <c r="B89" s="41" t="s">
        <v>187</v>
      </c>
      <c r="C89" s="1" t="s">
        <v>188</v>
      </c>
      <c r="D89" s="32">
        <f>COUNT(F89:AN89)</f>
        <v>1</v>
      </c>
      <c r="E89" s="57">
        <f>MEDIAN(F89:AQ89)</f>
        <v>95.21</v>
      </c>
      <c r="F89" s="7"/>
      <c r="G89" s="7"/>
      <c r="H89" s="7"/>
      <c r="I89" s="7"/>
      <c r="J89" s="7"/>
      <c r="K89" s="7">
        <v>95.21</v>
      </c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11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48"/>
      <c r="AQ89" s="48"/>
      <c r="AR89" s="14" t="s">
        <v>103</v>
      </c>
    </row>
    <row r="90" spans="1:44" x14ac:dyDescent="0.35">
      <c r="A90" s="14" t="s">
        <v>118</v>
      </c>
      <c r="B90" s="41" t="s">
        <v>330</v>
      </c>
      <c r="C90" s="1" t="s">
        <v>331</v>
      </c>
      <c r="D90" s="32">
        <f>COUNT(F90:AN90)</f>
        <v>2</v>
      </c>
      <c r="E90" s="57">
        <f>MEDIAN(F90:AQ90)</f>
        <v>67.52</v>
      </c>
      <c r="F90" s="7"/>
      <c r="G90" s="7"/>
      <c r="H90" s="7"/>
      <c r="I90" s="7"/>
      <c r="J90" s="7"/>
      <c r="K90" s="7"/>
      <c r="L90" s="7">
        <v>67.099999999999994</v>
      </c>
      <c r="M90" s="7">
        <v>67.94</v>
      </c>
      <c r="N90" s="7"/>
      <c r="O90" s="7"/>
      <c r="P90" s="7"/>
      <c r="Q90" s="7"/>
      <c r="R90" s="7"/>
      <c r="S90" s="7"/>
      <c r="T90" s="7"/>
      <c r="U90" s="7"/>
      <c r="V90" s="7"/>
      <c r="W90" s="11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48"/>
      <c r="AQ90" s="48"/>
      <c r="AR90" s="14" t="s">
        <v>118</v>
      </c>
    </row>
    <row r="91" spans="1:44" x14ac:dyDescent="0.35">
      <c r="A91" s="14" t="str">
        <f>"Henri Edinger "&amp;CHAR(134)</f>
        <v>Henri Edinger †</v>
      </c>
      <c r="B91" s="41" t="s">
        <v>346</v>
      </c>
      <c r="C91" s="1" t="str">
        <f>"Henri "&amp;CHAR(134)</f>
        <v>Henri †</v>
      </c>
      <c r="D91" s="32">
        <f>COUNT(F91:AN91)</f>
        <v>2</v>
      </c>
      <c r="E91" s="57">
        <f>MEDIAN(F91:AQ91)</f>
        <v>54.314999999999998</v>
      </c>
      <c r="F91" s="7"/>
      <c r="G91" s="7"/>
      <c r="H91" s="7"/>
      <c r="I91" s="7"/>
      <c r="J91" s="7">
        <v>51.66</v>
      </c>
      <c r="K91" s="7">
        <v>56.97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11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48"/>
      <c r="AQ91" s="48"/>
      <c r="AR91" s="14" t="str">
        <f>"Henri Edinger "&amp;CHAR(134)</f>
        <v>Henri Edinger †</v>
      </c>
    </row>
    <row r="92" spans="1:44" x14ac:dyDescent="0.35">
      <c r="A92" s="22" t="s">
        <v>474</v>
      </c>
      <c r="B92" s="42" t="s">
        <v>519</v>
      </c>
      <c r="C92" s="20" t="s">
        <v>520</v>
      </c>
      <c r="D92" s="33">
        <f>COUNT(F92:AN92)</f>
        <v>9</v>
      </c>
      <c r="E92" s="34">
        <f>MEDIAN(F92:AQ92)</f>
        <v>58.06980937397843</v>
      </c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23"/>
      <c r="X92" s="19"/>
      <c r="Y92" s="19"/>
      <c r="Z92" s="19"/>
      <c r="AA92" s="19"/>
      <c r="AB92" s="19"/>
      <c r="AC92" s="19"/>
      <c r="AD92" s="19"/>
      <c r="AE92" s="19"/>
      <c r="AF92" s="19">
        <v>58.06980937397843</v>
      </c>
      <c r="AG92" s="24">
        <v>58.221302998965875</v>
      </c>
      <c r="AH92" s="19">
        <v>55.036779047088331</v>
      </c>
      <c r="AI92" s="24">
        <v>52.919254658385093</v>
      </c>
      <c r="AJ92" s="19">
        <v>58.76129052381792</v>
      </c>
      <c r="AK92" s="19">
        <v>61.861641377059883</v>
      </c>
      <c r="AL92" s="19">
        <v>58.82</v>
      </c>
      <c r="AM92" s="21">
        <v>58.591885441527445</v>
      </c>
      <c r="AN92" s="28">
        <v>56.609647786036874</v>
      </c>
      <c r="AO92" s="26">
        <v>55.593761236965122</v>
      </c>
      <c r="AP92" s="51"/>
      <c r="AQ92" s="51">
        <v>0</v>
      </c>
      <c r="AR92" s="22" t="s">
        <v>474</v>
      </c>
    </row>
    <row r="93" spans="1:44" x14ac:dyDescent="0.35">
      <c r="A93" s="46" t="s">
        <v>535</v>
      </c>
      <c r="B93" s="43"/>
      <c r="C93" s="30"/>
      <c r="D93" s="33">
        <f>COUNT(F93:AN93)</f>
        <v>0</v>
      </c>
      <c r="E93" s="34">
        <f>MEDIAN(F93:AQ93)</f>
        <v>50.055297232716583</v>
      </c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31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66"/>
      <c r="AP93" s="51"/>
      <c r="AQ93" s="51">
        <v>50.055297232716583</v>
      </c>
      <c r="AR93" s="46" t="s">
        <v>535</v>
      </c>
    </row>
    <row r="94" spans="1:44" x14ac:dyDescent="0.35">
      <c r="A94" s="14" t="s">
        <v>164</v>
      </c>
      <c r="B94" s="41" t="s">
        <v>295</v>
      </c>
      <c r="C94" s="1" t="s">
        <v>296</v>
      </c>
      <c r="D94" s="32">
        <f>COUNT(F94:AN94)</f>
        <v>6</v>
      </c>
      <c r="E94" s="57">
        <f>MEDIAN(F94:AQ94)</f>
        <v>74.41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>
        <v>69.97</v>
      </c>
      <c r="V94" s="7">
        <v>73.59</v>
      </c>
      <c r="W94" s="13">
        <v>77.382224626053855</v>
      </c>
      <c r="X94" s="8">
        <v>75.23</v>
      </c>
      <c r="Y94" s="8">
        <v>78.43456510453538</v>
      </c>
      <c r="Z94" s="8">
        <v>68.198315507709907</v>
      </c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49"/>
      <c r="AQ94" s="49"/>
      <c r="AR94" s="14" t="s">
        <v>164</v>
      </c>
    </row>
    <row r="95" spans="1:44" x14ac:dyDescent="0.35">
      <c r="A95" s="14" t="s">
        <v>72</v>
      </c>
      <c r="B95" s="41" t="s">
        <v>305</v>
      </c>
      <c r="C95" s="1" t="s">
        <v>306</v>
      </c>
      <c r="D95" s="32">
        <f>COUNT(F95:AN95)</f>
        <v>1</v>
      </c>
      <c r="E95" s="57">
        <f>MEDIAN(F95:AQ95)</f>
        <v>72.459999999999994</v>
      </c>
      <c r="F95" s="7"/>
      <c r="G95" s="7"/>
      <c r="H95" s="7"/>
      <c r="I95" s="7">
        <v>72.459999999999994</v>
      </c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11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48"/>
      <c r="AQ95" s="48"/>
      <c r="AR95" s="14" t="s">
        <v>72</v>
      </c>
    </row>
    <row r="96" spans="1:44" x14ac:dyDescent="0.35">
      <c r="A96" s="14" t="str">
        <f>"Jacqueline Kontz "&amp;CHAR(134)</f>
        <v>Jacqueline Kontz †</v>
      </c>
      <c r="B96" s="41" t="s">
        <v>322</v>
      </c>
      <c r="C96" s="1" t="str">
        <f>"Jacqueline "&amp;CHAR(134)</f>
        <v>Jacqueline †</v>
      </c>
      <c r="D96" s="32">
        <f>COUNT(F96:AN96)</f>
        <v>1</v>
      </c>
      <c r="E96" s="57">
        <f>MEDIAN(F96:AQ96)</f>
        <v>68.739999999999995</v>
      </c>
      <c r="F96" s="7"/>
      <c r="G96" s="7"/>
      <c r="H96" s="7"/>
      <c r="I96" s="7"/>
      <c r="J96" s="7"/>
      <c r="K96" s="7">
        <v>68.739999999999995</v>
      </c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48"/>
      <c r="AQ96" s="48"/>
      <c r="AR96" s="14" t="str">
        <f>"Jacqueline Kontz "&amp;CHAR(134)</f>
        <v>Jacqueline Kontz †</v>
      </c>
    </row>
    <row r="97" spans="1:44" x14ac:dyDescent="0.35">
      <c r="A97" s="14" t="s">
        <v>480</v>
      </c>
      <c r="B97" s="41" t="s">
        <v>366</v>
      </c>
      <c r="C97" s="1" t="s">
        <v>306</v>
      </c>
      <c r="D97" s="32">
        <f>COUNT(F97:AN97)</f>
        <v>9</v>
      </c>
      <c r="E97" s="57">
        <f>MEDIAN(F97:AQ97)</f>
        <v>60.504201680672267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11"/>
      <c r="X97" s="7"/>
      <c r="Y97" s="7"/>
      <c r="Z97" s="7"/>
      <c r="AA97" s="7"/>
      <c r="AB97" s="7"/>
      <c r="AC97" s="7"/>
      <c r="AD97" s="7"/>
      <c r="AE97" s="7"/>
      <c r="AF97" s="7">
        <v>63.838383838383841</v>
      </c>
      <c r="AG97" s="8">
        <v>54.582484725050918</v>
      </c>
      <c r="AH97" s="7">
        <v>65.352611016922381</v>
      </c>
      <c r="AI97" s="8">
        <v>59.900373599003728</v>
      </c>
      <c r="AJ97" s="7">
        <v>63.89473684210526</v>
      </c>
      <c r="AK97" s="7">
        <v>61.607284737908344</v>
      </c>
      <c r="AL97" s="7">
        <v>53.08</v>
      </c>
      <c r="AM97" s="2">
        <v>60.504201680672267</v>
      </c>
      <c r="AN97" s="7">
        <v>50.699677072120565</v>
      </c>
      <c r="AO97" s="7"/>
      <c r="AP97" s="48"/>
      <c r="AQ97" s="48"/>
      <c r="AR97" s="14" t="s">
        <v>480</v>
      </c>
    </row>
    <row r="98" spans="1:44" x14ac:dyDescent="0.35">
      <c r="A98" s="14" t="s">
        <v>15</v>
      </c>
      <c r="B98" s="41" t="s">
        <v>297</v>
      </c>
      <c r="C98" s="1" t="s">
        <v>306</v>
      </c>
      <c r="D98" s="32">
        <f>COUNT(F98:AN98)</f>
        <v>2</v>
      </c>
      <c r="E98" s="57">
        <f>MEDIAN(F98:AQ98)</f>
        <v>64.94</v>
      </c>
      <c r="F98" s="7">
        <v>69.260000000000005</v>
      </c>
      <c r="G98" s="7">
        <v>60.62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1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48"/>
      <c r="AQ98" s="48"/>
      <c r="AR98" s="14" t="s">
        <v>15</v>
      </c>
    </row>
    <row r="99" spans="1:44" x14ac:dyDescent="0.35">
      <c r="A99" s="14" t="s">
        <v>170</v>
      </c>
      <c r="B99" s="41" t="s">
        <v>391</v>
      </c>
      <c r="C99" s="1" t="s">
        <v>306</v>
      </c>
      <c r="D99" s="32">
        <f>COUNT(F99:AN99)</f>
        <v>1</v>
      </c>
      <c r="E99" s="57">
        <f>MEDIAN(F99:AQ99)</f>
        <v>56.256256256256243</v>
      </c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13">
        <v>56.256256256256243</v>
      </c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49"/>
      <c r="AQ99" s="49"/>
      <c r="AR99" s="14" t="s">
        <v>170</v>
      </c>
    </row>
    <row r="100" spans="1:44" x14ac:dyDescent="0.35">
      <c r="A100" s="14" t="s">
        <v>39</v>
      </c>
      <c r="B100" s="41" t="s">
        <v>193</v>
      </c>
      <c r="C100" s="1" t="s">
        <v>203</v>
      </c>
      <c r="D100" s="32">
        <f>COUNT(F100:AN100)</f>
        <v>2</v>
      </c>
      <c r="E100" s="57">
        <f>MEDIAN(F100:AQ100)</f>
        <v>89.634999999999991</v>
      </c>
      <c r="F100" s="7"/>
      <c r="G100" s="7"/>
      <c r="H100" s="7">
        <v>85.75</v>
      </c>
      <c r="I100" s="7"/>
      <c r="J100" s="7"/>
      <c r="K100" s="7"/>
      <c r="L100" s="7">
        <v>93.52</v>
      </c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11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48"/>
      <c r="AQ100" s="48"/>
      <c r="AR100" s="14" t="s">
        <v>39</v>
      </c>
    </row>
    <row r="101" spans="1:44" x14ac:dyDescent="0.35">
      <c r="A101" s="14" t="s">
        <v>2</v>
      </c>
      <c r="B101" s="41" t="s">
        <v>226</v>
      </c>
      <c r="C101" s="1" t="s">
        <v>203</v>
      </c>
      <c r="D101" s="32">
        <f>COUNT(F101:AN101)</f>
        <v>3</v>
      </c>
      <c r="E101" s="57">
        <f>MEDIAN(F101:AQ101)</f>
        <v>82.19</v>
      </c>
      <c r="F101" s="7">
        <v>82.19</v>
      </c>
      <c r="G101" s="7">
        <v>86.26</v>
      </c>
      <c r="H101" s="7"/>
      <c r="I101" s="7">
        <v>79.09</v>
      </c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11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48"/>
      <c r="AQ101" s="48"/>
      <c r="AR101" s="14" t="s">
        <v>2</v>
      </c>
    </row>
    <row r="102" spans="1:44" x14ac:dyDescent="0.35">
      <c r="A102" s="14" t="s">
        <v>28</v>
      </c>
      <c r="B102" s="41" t="s">
        <v>399</v>
      </c>
      <c r="C102" s="1" t="s">
        <v>203</v>
      </c>
      <c r="D102" s="32">
        <f>COUNT(F102:AN102)</f>
        <v>1</v>
      </c>
      <c r="E102" s="57">
        <f>MEDIAN(F102:AQ102)</f>
        <v>45.65</v>
      </c>
      <c r="F102" s="7">
        <v>45.65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11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48"/>
      <c r="AQ102" s="48"/>
      <c r="AR102" s="14" t="s">
        <v>28</v>
      </c>
    </row>
    <row r="103" spans="1:44" x14ac:dyDescent="0.35">
      <c r="A103" s="14" t="str">
        <f>"Jan Spiegeleer "&amp;CHAR(134)</f>
        <v>Jan Spiegeleer †</v>
      </c>
      <c r="B103" s="41" t="s">
        <v>526</v>
      </c>
      <c r="C103" s="1" t="str">
        <f>"Jan "&amp;CHAR(134)</f>
        <v>Jan †</v>
      </c>
      <c r="D103" s="32">
        <f>COUNT(F103:AN103)</f>
        <v>1</v>
      </c>
      <c r="E103" s="57">
        <f>MEDIAN(F103:AQ103)</f>
        <v>47.13</v>
      </c>
      <c r="F103" s="7">
        <v>47.13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11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63"/>
      <c r="AP103" s="48"/>
      <c r="AQ103" s="48"/>
      <c r="AR103" s="14" t="str">
        <f>"Jan Spiegeleer "&amp;CHAR(134)</f>
        <v>Jan Spiegeleer †</v>
      </c>
    </row>
    <row r="104" spans="1:44" x14ac:dyDescent="0.35">
      <c r="A104" s="22" t="s">
        <v>477</v>
      </c>
      <c r="B104" s="42" t="s">
        <v>525</v>
      </c>
      <c r="C104" s="20" t="s">
        <v>265</v>
      </c>
      <c r="D104" s="33">
        <f>COUNT(F104:AN104)</f>
        <v>9</v>
      </c>
      <c r="E104" s="34">
        <f>MEDIAN(F104:AQ104)</f>
        <v>48.51</v>
      </c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23"/>
      <c r="X104" s="19"/>
      <c r="Y104" s="19"/>
      <c r="Z104" s="19"/>
      <c r="AA104" s="19"/>
      <c r="AB104" s="19"/>
      <c r="AC104" s="19"/>
      <c r="AD104" s="19"/>
      <c r="AE104" s="19"/>
      <c r="AF104" s="19">
        <v>47.254004576659035</v>
      </c>
      <c r="AG104" s="24">
        <v>64.915561353917525</v>
      </c>
      <c r="AH104" s="19">
        <v>45.837837837837839</v>
      </c>
      <c r="AI104" s="24">
        <v>46.276595744680847</v>
      </c>
      <c r="AJ104" s="19">
        <v>56.404736275565128</v>
      </c>
      <c r="AK104" s="19">
        <v>48.458149779735685</v>
      </c>
      <c r="AL104" s="19">
        <v>44.8</v>
      </c>
      <c r="AM104" s="21">
        <v>48.51</v>
      </c>
      <c r="AN104" s="28">
        <v>49.001151384381068</v>
      </c>
      <c r="AO104" s="26">
        <v>61.705837008353953</v>
      </c>
      <c r="AP104" s="51"/>
      <c r="AQ104" s="51">
        <v>53.501094091903724</v>
      </c>
      <c r="AR104" s="22" t="s">
        <v>477</v>
      </c>
    </row>
    <row r="105" spans="1:44" x14ac:dyDescent="0.35">
      <c r="A105" s="14" t="s">
        <v>88</v>
      </c>
      <c r="B105" s="41" t="s">
        <v>216</v>
      </c>
      <c r="C105" s="1" t="s">
        <v>265</v>
      </c>
      <c r="D105" s="32">
        <f>COUNT(F105:AN105)</f>
        <v>12</v>
      </c>
      <c r="E105" s="57">
        <f>MEDIAN(F105:AQ105)</f>
        <v>78.15348937461377</v>
      </c>
      <c r="F105" s="7"/>
      <c r="G105" s="7"/>
      <c r="H105" s="7"/>
      <c r="I105" s="7"/>
      <c r="J105" s="7">
        <v>56.28</v>
      </c>
      <c r="K105" s="7">
        <v>74.25</v>
      </c>
      <c r="L105" s="7">
        <v>70.56</v>
      </c>
      <c r="M105" s="7">
        <v>71.16</v>
      </c>
      <c r="N105" s="7">
        <v>75.67</v>
      </c>
      <c r="O105" s="7">
        <v>76.55</v>
      </c>
      <c r="P105" s="7"/>
      <c r="Q105" s="7"/>
      <c r="R105" s="7"/>
      <c r="S105" s="7"/>
      <c r="T105" s="7"/>
      <c r="U105" s="7"/>
      <c r="V105" s="7">
        <v>81.12</v>
      </c>
      <c r="W105" s="13">
        <v>88.072438788269494</v>
      </c>
      <c r="X105" s="8">
        <v>84.99</v>
      </c>
      <c r="Y105" s="8">
        <v>84.589041095890423</v>
      </c>
      <c r="Z105" s="8">
        <v>83.443920747219153</v>
      </c>
      <c r="AA105" s="8">
        <v>79.756978749227557</v>
      </c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49"/>
      <c r="AQ105" s="49"/>
      <c r="AR105" s="14" t="s">
        <v>88</v>
      </c>
    </row>
    <row r="106" spans="1:44" x14ac:dyDescent="0.35">
      <c r="A106" s="14" t="s">
        <v>61</v>
      </c>
      <c r="B106" s="41" t="s">
        <v>230</v>
      </c>
      <c r="C106" s="1" t="s">
        <v>231</v>
      </c>
      <c r="D106" s="32">
        <f>COUNT(F106:AN106)</f>
        <v>4</v>
      </c>
      <c r="E106" s="57">
        <f>MEDIAN(F106:AQ106)</f>
        <v>82.22999999999999</v>
      </c>
      <c r="F106" s="7"/>
      <c r="G106" s="7"/>
      <c r="H106" s="7"/>
      <c r="I106" s="7">
        <v>83.11</v>
      </c>
      <c r="J106" s="7">
        <v>81.349999999999994</v>
      </c>
      <c r="K106" s="7">
        <v>80.8</v>
      </c>
      <c r="L106" s="7"/>
      <c r="M106" s="7">
        <v>84.03</v>
      </c>
      <c r="N106" s="7"/>
      <c r="O106" s="7"/>
      <c r="P106" s="7"/>
      <c r="Q106" s="7"/>
      <c r="R106" s="7"/>
      <c r="S106" s="7"/>
      <c r="T106" s="7"/>
      <c r="U106" s="7"/>
      <c r="V106" s="7"/>
      <c r="W106" s="11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48"/>
      <c r="AQ106" s="48"/>
      <c r="AR106" s="14" t="s">
        <v>61</v>
      </c>
    </row>
    <row r="107" spans="1:44" x14ac:dyDescent="0.35">
      <c r="A107" s="14" t="str">
        <f>"Jeanne Gouvy "&amp;CHAR(134)</f>
        <v>Jeanne Gouvy †</v>
      </c>
      <c r="B107" s="41" t="s">
        <v>390</v>
      </c>
      <c r="C107" s="1" t="str">
        <f>"Jeanne "&amp;CHAR(134)</f>
        <v>Jeanne †</v>
      </c>
      <c r="D107" s="32">
        <f>COUNT(F107:AN107)</f>
        <v>2</v>
      </c>
      <c r="E107" s="57">
        <f>MEDIAN(F107:AQ107)</f>
        <v>56.305</v>
      </c>
      <c r="F107" s="7"/>
      <c r="G107" s="7"/>
      <c r="H107" s="7"/>
      <c r="I107" s="7"/>
      <c r="J107" s="7"/>
      <c r="K107" s="7"/>
      <c r="L107" s="7"/>
      <c r="M107" s="7"/>
      <c r="N107" s="7">
        <v>54.88</v>
      </c>
      <c r="O107" s="7">
        <v>57.73</v>
      </c>
      <c r="P107" s="7"/>
      <c r="Q107" s="7"/>
      <c r="R107" s="7"/>
      <c r="S107" s="7"/>
      <c r="T107" s="7"/>
      <c r="U107" s="7"/>
      <c r="V107" s="7"/>
      <c r="W107" s="11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48"/>
      <c r="AQ107" s="48"/>
      <c r="AR107" s="14" t="str">
        <f>"Jeanne Gouvy "&amp;CHAR(134)</f>
        <v>Jeanne Gouvy †</v>
      </c>
    </row>
    <row r="108" spans="1:44" x14ac:dyDescent="0.35">
      <c r="A108" s="14" t="s">
        <v>82</v>
      </c>
      <c r="B108" s="41" t="s">
        <v>248</v>
      </c>
      <c r="C108" s="1" t="s">
        <v>353</v>
      </c>
      <c r="D108" s="32">
        <f>COUNT(F108:AN108)</f>
        <v>1</v>
      </c>
      <c r="E108" s="57">
        <f>MEDIAN(F108:AQ108)</f>
        <v>63.43</v>
      </c>
      <c r="F108" s="7"/>
      <c r="G108" s="7"/>
      <c r="H108" s="7"/>
      <c r="I108" s="7"/>
      <c r="J108" s="7">
        <v>63.43</v>
      </c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11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48"/>
      <c r="AQ108" s="48"/>
      <c r="AR108" s="14" t="s">
        <v>82</v>
      </c>
    </row>
    <row r="109" spans="1:44" x14ac:dyDescent="0.35">
      <c r="A109" s="14" t="s">
        <v>100</v>
      </c>
      <c r="B109" s="41" t="s">
        <v>326</v>
      </c>
      <c r="C109" s="1" t="s">
        <v>353</v>
      </c>
      <c r="D109" s="32">
        <f>COUNT(F109:AN109)</f>
        <v>1</v>
      </c>
      <c r="E109" s="57">
        <f>MEDIAN(F109:AQ109)</f>
        <v>38.44</v>
      </c>
      <c r="F109" s="7"/>
      <c r="G109" s="7"/>
      <c r="H109" s="7"/>
      <c r="I109" s="7"/>
      <c r="J109" s="7"/>
      <c r="K109" s="7">
        <v>38.44</v>
      </c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11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48"/>
      <c r="AQ109" s="48"/>
      <c r="AR109" s="14" t="s">
        <v>100</v>
      </c>
    </row>
    <row r="110" spans="1:44" x14ac:dyDescent="0.35">
      <c r="A110" s="14" t="s">
        <v>64</v>
      </c>
      <c r="B110" s="41" t="s">
        <v>204</v>
      </c>
      <c r="C110" s="1" t="s">
        <v>253</v>
      </c>
      <c r="D110" s="32">
        <f>COUNT(F110:AN110)</f>
        <v>1</v>
      </c>
      <c r="E110" s="57">
        <f>MEDIAN(F110:AQ110)</f>
        <v>79.09</v>
      </c>
      <c r="F110" s="7"/>
      <c r="G110" s="7"/>
      <c r="H110" s="7"/>
      <c r="I110" s="7">
        <v>79.09</v>
      </c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11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48"/>
      <c r="AQ110" s="48"/>
      <c r="AR110" s="14" t="s">
        <v>64</v>
      </c>
    </row>
    <row r="111" spans="1:44" x14ac:dyDescent="0.35">
      <c r="A111" s="14" t="s">
        <v>102</v>
      </c>
      <c r="B111" s="41" t="s">
        <v>185</v>
      </c>
      <c r="C111" s="1" t="s">
        <v>186</v>
      </c>
      <c r="D111" s="32">
        <f>COUNT(F111:AN111)</f>
        <v>1</v>
      </c>
      <c r="E111" s="57">
        <f>MEDIAN(F111:AQ111)</f>
        <v>96.33</v>
      </c>
      <c r="F111" s="7"/>
      <c r="G111" s="7"/>
      <c r="H111" s="7"/>
      <c r="I111" s="7"/>
      <c r="J111" s="7"/>
      <c r="K111" s="7">
        <v>96.33</v>
      </c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11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48"/>
      <c r="AQ111" s="48"/>
      <c r="AR111" s="14" t="s">
        <v>102</v>
      </c>
    </row>
    <row r="112" spans="1:44" x14ac:dyDescent="0.35">
      <c r="A112" s="14" t="s">
        <v>147</v>
      </c>
      <c r="B112" s="41" t="s">
        <v>328</v>
      </c>
      <c r="C112" s="1" t="s">
        <v>184</v>
      </c>
      <c r="D112" s="32">
        <f>COUNT(F112:AN112)</f>
        <v>1</v>
      </c>
      <c r="E112" s="57">
        <f>MEDIAN(F112:AQ112)</f>
        <v>42.59</v>
      </c>
      <c r="F112" s="7"/>
      <c r="G112" s="7"/>
      <c r="H112" s="7"/>
      <c r="I112" s="7"/>
      <c r="J112" s="7"/>
      <c r="K112" s="7"/>
      <c r="L112" s="7"/>
      <c r="M112" s="7"/>
      <c r="N112" s="7">
        <v>42.59</v>
      </c>
      <c r="O112" s="7"/>
      <c r="P112" s="7"/>
      <c r="Q112" s="7"/>
      <c r="R112" s="7"/>
      <c r="S112" s="7"/>
      <c r="T112" s="7"/>
      <c r="U112" s="7"/>
      <c r="V112" s="7"/>
      <c r="W112" s="11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48"/>
      <c r="AQ112" s="48"/>
      <c r="AR112" s="14" t="s">
        <v>147</v>
      </c>
    </row>
    <row r="113" spans="1:44" x14ac:dyDescent="0.35">
      <c r="A113" s="14" t="s">
        <v>101</v>
      </c>
      <c r="B113" s="41" t="s">
        <v>183</v>
      </c>
      <c r="C113" s="1" t="s">
        <v>184</v>
      </c>
      <c r="D113" s="32">
        <f>COUNT(F113:AN113)</f>
        <v>1</v>
      </c>
      <c r="E113" s="57">
        <f>MEDIAN(F113:AQ113)</f>
        <v>99.9</v>
      </c>
      <c r="F113" s="7"/>
      <c r="G113" s="7"/>
      <c r="H113" s="7"/>
      <c r="I113" s="7"/>
      <c r="J113" s="7"/>
      <c r="K113" s="7">
        <v>99.9</v>
      </c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11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48"/>
      <c r="AQ113" s="48"/>
      <c r="AR113" s="14" t="s">
        <v>101</v>
      </c>
    </row>
    <row r="114" spans="1:44" x14ac:dyDescent="0.35">
      <c r="A114" s="14" t="s">
        <v>40</v>
      </c>
      <c r="B114" s="41" t="s">
        <v>245</v>
      </c>
      <c r="C114" s="1" t="s">
        <v>246</v>
      </c>
      <c r="D114" s="32">
        <f>COUNT(F114:AN114)</f>
        <v>3</v>
      </c>
      <c r="E114" s="57">
        <f>MEDIAN(F114:AQ114)</f>
        <v>80.08</v>
      </c>
      <c r="F114" s="7"/>
      <c r="G114" s="7"/>
      <c r="H114" s="7">
        <v>80.08</v>
      </c>
      <c r="I114" s="7"/>
      <c r="J114" s="7"/>
      <c r="K114" s="7"/>
      <c r="L114" s="7"/>
      <c r="M114" s="7">
        <v>80.790000000000006</v>
      </c>
      <c r="N114" s="7">
        <v>79.38</v>
      </c>
      <c r="O114" s="7"/>
      <c r="P114" s="7"/>
      <c r="Q114" s="7"/>
      <c r="R114" s="7"/>
      <c r="S114" s="7"/>
      <c r="T114" s="7"/>
      <c r="U114" s="7"/>
      <c r="V114" s="7"/>
      <c r="W114" s="11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48"/>
      <c r="AQ114" s="48"/>
      <c r="AR114" s="14" t="s">
        <v>40</v>
      </c>
    </row>
    <row r="115" spans="1:44" x14ac:dyDescent="0.35">
      <c r="A115" s="14" t="s">
        <v>52</v>
      </c>
      <c r="B115" s="41" t="s">
        <v>429</v>
      </c>
      <c r="C115" s="1" t="s">
        <v>430</v>
      </c>
      <c r="D115" s="32">
        <f>COUNT(F115:AN115)</f>
        <v>1</v>
      </c>
      <c r="E115" s="57">
        <f>MEDIAN(F115:AQ115)</f>
        <v>47.56</v>
      </c>
      <c r="F115" s="7"/>
      <c r="G115" s="7"/>
      <c r="H115" s="7">
        <v>47.56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11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48"/>
      <c r="AQ115" s="48"/>
      <c r="AR115" s="14" t="s">
        <v>52</v>
      </c>
    </row>
    <row r="116" spans="1:44" x14ac:dyDescent="0.35">
      <c r="A116" s="14" t="s">
        <v>141</v>
      </c>
      <c r="B116" s="41" t="s">
        <v>361</v>
      </c>
      <c r="C116" s="1" t="s">
        <v>362</v>
      </c>
      <c r="D116" s="32">
        <f>COUNT(F116:AN116)</f>
        <v>4</v>
      </c>
      <c r="E116" s="57">
        <f>MEDIAN(F116:AQ116)</f>
        <v>65.099999999999994</v>
      </c>
      <c r="F116" s="7"/>
      <c r="G116" s="7"/>
      <c r="H116" s="7"/>
      <c r="I116" s="7"/>
      <c r="J116" s="7"/>
      <c r="K116" s="7"/>
      <c r="L116" s="7"/>
      <c r="M116" s="7"/>
      <c r="N116" s="7">
        <v>50.1</v>
      </c>
      <c r="O116" s="7">
        <v>64.62</v>
      </c>
      <c r="P116" s="7">
        <v>65.58</v>
      </c>
      <c r="Q116" s="7">
        <v>67.72</v>
      </c>
      <c r="R116" s="7"/>
      <c r="S116" s="7"/>
      <c r="T116" s="7"/>
      <c r="U116" s="7"/>
      <c r="V116" s="7"/>
      <c r="W116" s="11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48"/>
      <c r="AQ116" s="48"/>
      <c r="AR116" s="14" t="s">
        <v>141</v>
      </c>
    </row>
    <row r="117" spans="1:44" x14ac:dyDescent="0.35">
      <c r="A117" s="14" t="s">
        <v>110</v>
      </c>
      <c r="B117" s="41" t="s">
        <v>293</v>
      </c>
      <c r="C117" s="1" t="s">
        <v>294</v>
      </c>
      <c r="D117" s="32">
        <f>COUNT(F117:AN117)</f>
        <v>1</v>
      </c>
      <c r="E117" s="57">
        <f>MEDIAN(F117:AQ117)</f>
        <v>73.87</v>
      </c>
      <c r="F117" s="7"/>
      <c r="G117" s="7"/>
      <c r="H117" s="7"/>
      <c r="I117" s="7"/>
      <c r="J117" s="7"/>
      <c r="K117" s="7">
        <v>73.87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11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48"/>
      <c r="AQ117" s="48"/>
      <c r="AR117" s="14" t="s">
        <v>110</v>
      </c>
    </row>
    <row r="118" spans="1:44" x14ac:dyDescent="0.35">
      <c r="A118" s="14" t="s">
        <v>150</v>
      </c>
      <c r="B118" s="41" t="s">
        <v>316</v>
      </c>
      <c r="C118" s="1" t="s">
        <v>452</v>
      </c>
      <c r="D118" s="32">
        <f>COUNT(F118:AN118)</f>
        <v>1</v>
      </c>
      <c r="E118" s="57">
        <f>MEDIAN(F118:AQ118)</f>
        <v>38.53</v>
      </c>
      <c r="F118" s="7"/>
      <c r="G118" s="7"/>
      <c r="H118" s="7"/>
      <c r="I118" s="7"/>
      <c r="J118" s="7"/>
      <c r="K118" s="7"/>
      <c r="L118" s="7"/>
      <c r="M118" s="7"/>
      <c r="N118" s="7"/>
      <c r="O118" s="7">
        <v>38.53</v>
      </c>
      <c r="P118" s="7"/>
      <c r="Q118" s="7"/>
      <c r="R118" s="7"/>
      <c r="S118" s="7"/>
      <c r="T118" s="7"/>
      <c r="U118" s="7"/>
      <c r="V118" s="7"/>
      <c r="W118" s="11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48"/>
      <c r="AQ118" s="48"/>
      <c r="AR118" s="14" t="s">
        <v>150</v>
      </c>
    </row>
    <row r="119" spans="1:44" x14ac:dyDescent="0.35">
      <c r="A119" s="14" t="str">
        <f>"Josiane Libouton "&amp;CHAR(134)</f>
        <v>Josiane Libouton †</v>
      </c>
      <c r="B119" s="41" t="s">
        <v>332</v>
      </c>
      <c r="C119" s="1" t="str">
        <f>"Josiane "&amp;CHAR(134)</f>
        <v>Josiane †</v>
      </c>
      <c r="D119" s="32">
        <f>COUNT(F119:AN119)</f>
        <v>9</v>
      </c>
      <c r="E119" s="57">
        <f>MEDIAN(F119:AQ119)</f>
        <v>65.59</v>
      </c>
      <c r="F119" s="7">
        <v>69.400000000000006</v>
      </c>
      <c r="G119" s="7">
        <v>67.62</v>
      </c>
      <c r="H119" s="7">
        <v>68.56</v>
      </c>
      <c r="I119" s="7">
        <v>71.099999999999994</v>
      </c>
      <c r="J119" s="7">
        <v>61.77</v>
      </c>
      <c r="K119" s="7">
        <v>65.59</v>
      </c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11"/>
      <c r="X119" s="7"/>
      <c r="Y119" s="7"/>
      <c r="Z119" s="7"/>
      <c r="AA119" s="7"/>
      <c r="AB119" s="7"/>
      <c r="AC119" s="7"/>
      <c r="AD119" s="7"/>
      <c r="AE119" s="7"/>
      <c r="AF119" s="7">
        <v>65.560640732265455</v>
      </c>
      <c r="AG119" s="12">
        <v>60.991841305391134</v>
      </c>
      <c r="AH119" s="7">
        <v>53.63668681123356</v>
      </c>
      <c r="AI119" s="7"/>
      <c r="AJ119" s="7"/>
      <c r="AK119" s="7"/>
      <c r="AL119" s="7"/>
      <c r="AM119" s="7"/>
      <c r="AN119" s="7"/>
      <c r="AO119" s="7"/>
      <c r="AP119" s="48"/>
      <c r="AQ119" s="48"/>
      <c r="AR119" s="14" t="str">
        <f>"Josiane Libouton "&amp;CHAR(134)</f>
        <v>Josiane Libouton †</v>
      </c>
    </row>
    <row r="120" spans="1:44" x14ac:dyDescent="0.35">
      <c r="A120" s="14" t="s">
        <v>34</v>
      </c>
      <c r="B120" s="41" t="s">
        <v>211</v>
      </c>
      <c r="C120" s="1" t="s">
        <v>260</v>
      </c>
      <c r="D120" s="32">
        <f>COUNT(F120:AN120)</f>
        <v>4</v>
      </c>
      <c r="E120" s="57">
        <f>MEDIAN(F120:AQ120)</f>
        <v>78.014999999999986</v>
      </c>
      <c r="F120" s="7"/>
      <c r="G120" s="7">
        <v>79.209999999999994</v>
      </c>
      <c r="H120" s="7">
        <v>76.819999999999993</v>
      </c>
      <c r="I120" s="7">
        <v>79.7</v>
      </c>
      <c r="J120" s="7"/>
      <c r="K120" s="7"/>
      <c r="L120" s="7"/>
      <c r="M120" s="7"/>
      <c r="N120" s="7">
        <v>75.989999999999995</v>
      </c>
      <c r="O120" s="7"/>
      <c r="P120" s="7"/>
      <c r="Q120" s="7"/>
      <c r="R120" s="7"/>
      <c r="S120" s="7"/>
      <c r="T120" s="7"/>
      <c r="U120" s="7"/>
      <c r="V120" s="7"/>
      <c r="W120" s="11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48"/>
      <c r="AQ120" s="48"/>
      <c r="AR120" s="14" t="s">
        <v>34</v>
      </c>
    </row>
    <row r="121" spans="1:44" x14ac:dyDescent="0.35">
      <c r="A121" s="14" t="s">
        <v>485</v>
      </c>
      <c r="B121" s="41" t="s">
        <v>491</v>
      </c>
      <c r="C121" s="1" t="s">
        <v>260</v>
      </c>
      <c r="D121" s="32">
        <f>COUNT(F121:AN121)</f>
        <v>1</v>
      </c>
      <c r="E121" s="57">
        <f>MEDIAN(F121:AQ121)</f>
        <v>42.116182572614107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11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12"/>
      <c r="AJ121" s="7">
        <v>42.116182572614107</v>
      </c>
      <c r="AK121" s="7"/>
      <c r="AL121" s="7"/>
      <c r="AM121" s="7"/>
      <c r="AN121" s="7"/>
      <c r="AO121" s="7"/>
      <c r="AP121" s="48"/>
      <c r="AQ121" s="48"/>
      <c r="AR121" s="14" t="s">
        <v>485</v>
      </c>
    </row>
    <row r="122" spans="1:44" x14ac:dyDescent="0.35">
      <c r="A122" s="14" t="s">
        <v>17</v>
      </c>
      <c r="B122" s="41" t="s">
        <v>324</v>
      </c>
      <c r="C122" s="1" t="s">
        <v>260</v>
      </c>
      <c r="D122" s="32">
        <f>COUNT(F122:AN122)</f>
        <v>3</v>
      </c>
      <c r="E122" s="57">
        <f>MEDIAN(F122:AQ122)</f>
        <v>68.56</v>
      </c>
      <c r="F122" s="7">
        <v>65.42</v>
      </c>
      <c r="G122" s="7">
        <v>70.86</v>
      </c>
      <c r="H122" s="7">
        <v>68.56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11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48"/>
      <c r="AQ122" s="48"/>
      <c r="AR122" s="14" t="s">
        <v>17</v>
      </c>
    </row>
    <row r="123" spans="1:44" x14ac:dyDescent="0.35">
      <c r="A123" s="14" t="s">
        <v>42</v>
      </c>
      <c r="B123" s="41" t="s">
        <v>241</v>
      </c>
      <c r="C123" s="1" t="s">
        <v>242</v>
      </c>
      <c r="D123" s="32">
        <f>COUNT(F123:AN123)</f>
        <v>4</v>
      </c>
      <c r="E123" s="57">
        <f>MEDIAN(F123:AQ123)</f>
        <v>82.664999999999992</v>
      </c>
      <c r="F123" s="7"/>
      <c r="G123" s="7"/>
      <c r="H123" s="7">
        <v>65.900000000000006</v>
      </c>
      <c r="I123" s="7">
        <v>82.31</v>
      </c>
      <c r="J123" s="7"/>
      <c r="K123" s="7">
        <v>83.02</v>
      </c>
      <c r="L123" s="7">
        <v>90.55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11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48"/>
      <c r="AQ123" s="48"/>
      <c r="AR123" s="14" t="s">
        <v>42</v>
      </c>
    </row>
    <row r="124" spans="1:44" x14ac:dyDescent="0.35">
      <c r="A124" s="14" t="s">
        <v>20</v>
      </c>
      <c r="B124" s="41" t="s">
        <v>366</v>
      </c>
      <c r="C124" s="1" t="s">
        <v>367</v>
      </c>
      <c r="D124" s="32">
        <f>COUNT(F124:AN124)</f>
        <v>3</v>
      </c>
      <c r="E124" s="57">
        <f>MEDIAN(F124:AQ124)</f>
        <v>63.13</v>
      </c>
      <c r="F124" s="7">
        <v>58.58</v>
      </c>
      <c r="G124" s="7">
        <v>63.13</v>
      </c>
      <c r="H124" s="7">
        <v>63.87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11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48"/>
      <c r="AQ124" s="48"/>
      <c r="AR124" s="14" t="s">
        <v>20</v>
      </c>
    </row>
    <row r="125" spans="1:44" x14ac:dyDescent="0.35">
      <c r="A125" s="14" t="s">
        <v>90</v>
      </c>
      <c r="B125" s="41" t="s">
        <v>413</v>
      </c>
      <c r="C125" s="1" t="s">
        <v>414</v>
      </c>
      <c r="D125" s="32">
        <f>COUNT(F125:AN125)</f>
        <v>1</v>
      </c>
      <c r="E125" s="57">
        <f>MEDIAN(F125:AQ125)</f>
        <v>51.51</v>
      </c>
      <c r="F125" s="7"/>
      <c r="G125" s="7"/>
      <c r="H125" s="7"/>
      <c r="I125" s="7"/>
      <c r="J125" s="7">
        <v>51.51</v>
      </c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11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48"/>
      <c r="AQ125" s="48"/>
      <c r="AR125" s="14" t="s">
        <v>90</v>
      </c>
    </row>
    <row r="126" spans="1:44" x14ac:dyDescent="0.35">
      <c r="A126" s="14" t="s">
        <v>144</v>
      </c>
      <c r="B126" s="44" t="s">
        <v>268</v>
      </c>
      <c r="C126" s="2" t="s">
        <v>269</v>
      </c>
      <c r="D126" s="35">
        <f>COUNT(F126:AN126)</f>
        <v>11</v>
      </c>
      <c r="E126" s="57">
        <f>MEDIAN(F126:AQ126)</f>
        <v>79.611506709618268</v>
      </c>
      <c r="F126" s="7"/>
      <c r="G126" s="7"/>
      <c r="H126" s="7"/>
      <c r="I126" s="7"/>
      <c r="J126" s="7"/>
      <c r="K126" s="7"/>
      <c r="L126" s="7"/>
      <c r="M126" s="7"/>
      <c r="N126" s="7">
        <v>56.21</v>
      </c>
      <c r="O126" s="7"/>
      <c r="P126" s="7"/>
      <c r="Q126" s="7"/>
      <c r="R126" s="7"/>
      <c r="S126" s="7"/>
      <c r="T126" s="7"/>
      <c r="U126" s="7">
        <v>78.680000000000007</v>
      </c>
      <c r="V126" s="7">
        <v>80.44</v>
      </c>
      <c r="W126" s="13">
        <v>79.611506709618268</v>
      </c>
      <c r="X126" s="8">
        <v>76.27</v>
      </c>
      <c r="Y126" s="8">
        <v>82.099711117323636</v>
      </c>
      <c r="Z126" s="8">
        <v>75.855022492992816</v>
      </c>
      <c r="AA126" s="8">
        <v>80.348837209302332</v>
      </c>
      <c r="AB126" s="8">
        <v>81.7088577979505</v>
      </c>
      <c r="AC126" s="10">
        <v>79.782608695652172</v>
      </c>
      <c r="AD126" s="8"/>
      <c r="AE126" s="7">
        <v>77.488687782805428</v>
      </c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49"/>
      <c r="AQ126" s="49"/>
      <c r="AR126" s="14" t="s">
        <v>144</v>
      </c>
    </row>
    <row r="127" spans="1:44" x14ac:dyDescent="0.35">
      <c r="A127" s="14" t="s">
        <v>84</v>
      </c>
      <c r="B127" s="41" t="s">
        <v>216</v>
      </c>
      <c r="C127" s="1" t="s">
        <v>217</v>
      </c>
      <c r="D127" s="32">
        <f>COUNT(F127:AN127)</f>
        <v>12</v>
      </c>
      <c r="E127" s="57">
        <f>MEDIAN(F127:AQ127)</f>
        <v>86.38</v>
      </c>
      <c r="F127" s="7"/>
      <c r="G127" s="7"/>
      <c r="H127" s="7"/>
      <c r="I127" s="7"/>
      <c r="J127" s="7">
        <v>59.1</v>
      </c>
      <c r="K127" s="7">
        <v>74.040000000000006</v>
      </c>
      <c r="L127" s="7">
        <v>79.09</v>
      </c>
      <c r="M127" s="7">
        <v>81.180000000000007</v>
      </c>
      <c r="N127" s="7">
        <v>83.28</v>
      </c>
      <c r="O127" s="7">
        <v>85.53</v>
      </c>
      <c r="P127" s="7"/>
      <c r="Q127" s="7"/>
      <c r="R127" s="7"/>
      <c r="S127" s="7"/>
      <c r="T127" s="7"/>
      <c r="U127" s="7"/>
      <c r="V127" s="7">
        <v>89.09</v>
      </c>
      <c r="W127" s="13">
        <v>91.315377142071057</v>
      </c>
      <c r="X127" s="8">
        <v>87.23</v>
      </c>
      <c r="Y127" s="8">
        <v>88.94792773645058</v>
      </c>
      <c r="Z127" s="10">
        <v>92.243436754176614</v>
      </c>
      <c r="AA127" s="8">
        <v>91.771708683473392</v>
      </c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49"/>
      <c r="AQ127" s="49"/>
      <c r="AR127" s="14" t="s">
        <v>84</v>
      </c>
    </row>
    <row r="128" spans="1:44" x14ac:dyDescent="0.35">
      <c r="A128" s="14" t="s">
        <v>70</v>
      </c>
      <c r="B128" s="41" t="s">
        <v>328</v>
      </c>
      <c r="C128" s="1" t="s">
        <v>329</v>
      </c>
      <c r="D128" s="32">
        <f>COUNT(F128:AN128)</f>
        <v>6</v>
      </c>
      <c r="E128" s="57">
        <f>MEDIAN(F128:AQ128)</f>
        <v>68.675000000000011</v>
      </c>
      <c r="F128" s="7"/>
      <c r="G128" s="7"/>
      <c r="H128" s="7"/>
      <c r="I128" s="7">
        <v>74.56</v>
      </c>
      <c r="J128" s="7">
        <v>53.36</v>
      </c>
      <c r="K128" s="7">
        <v>75.27</v>
      </c>
      <c r="L128" s="7">
        <v>68.290000000000006</v>
      </c>
      <c r="M128" s="7">
        <v>69.06</v>
      </c>
      <c r="N128" s="7">
        <v>64.84</v>
      </c>
      <c r="O128" s="7"/>
      <c r="P128" s="7"/>
      <c r="Q128" s="7"/>
      <c r="R128" s="7"/>
      <c r="S128" s="7"/>
      <c r="T128" s="7"/>
      <c r="U128" s="7"/>
      <c r="V128" s="7"/>
      <c r="W128" s="11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48"/>
      <c r="AQ128" s="48"/>
      <c r="AR128" s="14" t="s">
        <v>70</v>
      </c>
    </row>
    <row r="129" spans="1:44" x14ac:dyDescent="0.35">
      <c r="A129" s="46" t="s">
        <v>481</v>
      </c>
      <c r="B129" s="43" t="s">
        <v>506</v>
      </c>
      <c r="C129" s="30" t="s">
        <v>507</v>
      </c>
      <c r="D129" s="33">
        <f>COUNT(F129:AN129)</f>
        <v>5</v>
      </c>
      <c r="E129" s="34">
        <f>MEDIAN(F129:AQ129)</f>
        <v>53.074371521854907</v>
      </c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31"/>
      <c r="X129" s="28"/>
      <c r="Y129" s="28"/>
      <c r="Z129" s="28"/>
      <c r="AA129" s="28"/>
      <c r="AB129" s="28"/>
      <c r="AC129" s="28"/>
      <c r="AD129" s="28"/>
      <c r="AE129" s="28"/>
      <c r="AF129" s="28">
        <v>48.641304347826086</v>
      </c>
      <c r="AG129" s="56">
        <v>53.28614762386249</v>
      </c>
      <c r="AH129" s="28">
        <v>52.519458128078817</v>
      </c>
      <c r="AI129" s="28"/>
      <c r="AJ129" s="28">
        <v>55.555555555555557</v>
      </c>
      <c r="AK129" s="28"/>
      <c r="AL129" s="28"/>
      <c r="AM129" s="28"/>
      <c r="AN129" s="28">
        <v>52.862595419847324</v>
      </c>
      <c r="AO129" s="28"/>
      <c r="AP129" s="51"/>
      <c r="AQ129" s="51">
        <v>58.333333333333336</v>
      </c>
      <c r="AR129" s="46" t="s">
        <v>481</v>
      </c>
    </row>
    <row r="130" spans="1:44" x14ac:dyDescent="0.35">
      <c r="A130" s="14" t="s">
        <v>36</v>
      </c>
      <c r="B130" s="41" t="s">
        <v>371</v>
      </c>
      <c r="C130" s="1" t="s">
        <v>372</v>
      </c>
      <c r="D130" s="32">
        <f>COUNT(F130:AN130)</f>
        <v>2</v>
      </c>
      <c r="E130" s="57">
        <f>MEDIAN(F130:AQ130)</f>
        <v>61.305</v>
      </c>
      <c r="F130" s="7"/>
      <c r="G130" s="7">
        <v>63.33</v>
      </c>
      <c r="H130" s="7">
        <v>59.28</v>
      </c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11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48"/>
      <c r="AQ130" s="48"/>
      <c r="AR130" s="14" t="s">
        <v>36</v>
      </c>
    </row>
    <row r="131" spans="1:44" x14ac:dyDescent="0.35">
      <c r="A131" s="14" t="s">
        <v>121</v>
      </c>
      <c r="B131" s="41" t="s">
        <v>224</v>
      </c>
      <c r="C131" s="1" t="s">
        <v>225</v>
      </c>
      <c r="D131" s="32">
        <f>COUNT(F131:AN131)</f>
        <v>1</v>
      </c>
      <c r="E131" s="57">
        <f>MEDIAN(F131:AQ131)</f>
        <v>82.58</v>
      </c>
      <c r="F131" s="7"/>
      <c r="G131" s="7"/>
      <c r="H131" s="7"/>
      <c r="I131" s="7"/>
      <c r="J131" s="7"/>
      <c r="K131" s="7"/>
      <c r="L131" s="7">
        <v>82.58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11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63"/>
      <c r="AP131" s="48"/>
      <c r="AQ131" s="48"/>
      <c r="AR131" s="14" t="s">
        <v>121</v>
      </c>
    </row>
    <row r="132" spans="1:44" x14ac:dyDescent="0.35">
      <c r="A132" s="14" t="s">
        <v>137</v>
      </c>
      <c r="B132" s="41" t="s">
        <v>344</v>
      </c>
      <c r="C132" s="1" t="s">
        <v>345</v>
      </c>
      <c r="D132" s="32">
        <f>COUNT(F132:AN132)</f>
        <v>1</v>
      </c>
      <c r="E132" s="57">
        <f>MEDIAN(F132:AQ132)</f>
        <v>64.89</v>
      </c>
      <c r="F132" s="7"/>
      <c r="G132" s="7"/>
      <c r="H132" s="7"/>
      <c r="I132" s="7"/>
      <c r="J132" s="7"/>
      <c r="K132" s="7"/>
      <c r="L132" s="7"/>
      <c r="M132" s="7"/>
      <c r="N132" s="7">
        <v>64.89</v>
      </c>
      <c r="O132" s="7"/>
      <c r="P132" s="7"/>
      <c r="Q132" s="7"/>
      <c r="R132" s="7"/>
      <c r="S132" s="7"/>
      <c r="T132" s="7"/>
      <c r="U132" s="7"/>
      <c r="V132" s="7"/>
      <c r="W132" s="11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48"/>
      <c r="AQ132" s="48"/>
      <c r="AR132" s="14" t="s">
        <v>137</v>
      </c>
    </row>
    <row r="133" spans="1:44" x14ac:dyDescent="0.35">
      <c r="A133" s="14" t="s">
        <v>135</v>
      </c>
      <c r="B133" s="41" t="s">
        <v>453</v>
      </c>
      <c r="C133" s="1" t="s">
        <v>336</v>
      </c>
      <c r="D133" s="32">
        <f>COUNT(F133:AN133)</f>
        <v>1</v>
      </c>
      <c r="E133" s="57">
        <f>MEDIAN(F133:AQ133)</f>
        <v>38.17</v>
      </c>
      <c r="F133" s="7"/>
      <c r="G133" s="7"/>
      <c r="H133" s="7"/>
      <c r="I133" s="7"/>
      <c r="J133" s="7"/>
      <c r="K133" s="7"/>
      <c r="L133" s="7"/>
      <c r="M133" s="7">
        <v>38.17</v>
      </c>
      <c r="N133" s="7"/>
      <c r="O133" s="7"/>
      <c r="P133" s="7"/>
      <c r="Q133" s="7"/>
      <c r="R133" s="7"/>
      <c r="S133" s="7"/>
      <c r="T133" s="7"/>
      <c r="U133" s="7"/>
      <c r="V133" s="7"/>
      <c r="W133" s="11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48"/>
      <c r="AQ133" s="48"/>
      <c r="AR133" s="14" t="s">
        <v>135</v>
      </c>
    </row>
    <row r="134" spans="1:44" x14ac:dyDescent="0.35">
      <c r="A134" s="14" t="s">
        <v>130</v>
      </c>
      <c r="B134" s="41" t="s">
        <v>335</v>
      </c>
      <c r="C134" s="1" t="s">
        <v>336</v>
      </c>
      <c r="D134" s="32">
        <f>COUNT(F134:AN134)</f>
        <v>6</v>
      </c>
      <c r="E134" s="57">
        <f>MEDIAN(F134:AQ134)</f>
        <v>69.27</v>
      </c>
      <c r="F134" s="7"/>
      <c r="G134" s="7"/>
      <c r="H134" s="7"/>
      <c r="I134" s="7"/>
      <c r="J134" s="7"/>
      <c r="K134" s="7"/>
      <c r="L134" s="7"/>
      <c r="M134" s="7">
        <v>55.64</v>
      </c>
      <c r="N134" s="7">
        <v>66.88</v>
      </c>
      <c r="O134" s="7">
        <v>69.22</v>
      </c>
      <c r="P134" s="7">
        <v>69.319999999999993</v>
      </c>
      <c r="Q134" s="7">
        <v>69.760000000000005</v>
      </c>
      <c r="R134" s="7">
        <v>72.03</v>
      </c>
      <c r="S134" s="7"/>
      <c r="T134" s="7"/>
      <c r="U134" s="7"/>
      <c r="V134" s="7"/>
      <c r="W134" s="11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48"/>
      <c r="AQ134" s="48"/>
      <c r="AR134" s="14" t="s">
        <v>130</v>
      </c>
    </row>
    <row r="135" spans="1:44" x14ac:dyDescent="0.35">
      <c r="A135" s="14" t="s">
        <v>68</v>
      </c>
      <c r="B135" s="41" t="s">
        <v>261</v>
      </c>
      <c r="C135" s="1" t="s">
        <v>262</v>
      </c>
      <c r="D135" s="32">
        <f>COUNT(F135:AN135)</f>
        <v>1</v>
      </c>
      <c r="E135" s="57">
        <f>MEDIAN(F135:AQ135)</f>
        <v>77.650000000000006</v>
      </c>
      <c r="F135" s="7"/>
      <c r="G135" s="7"/>
      <c r="H135" s="7"/>
      <c r="I135" s="7">
        <v>77.650000000000006</v>
      </c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11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48"/>
      <c r="AQ135" s="48"/>
      <c r="AR135" s="14" t="s">
        <v>68</v>
      </c>
    </row>
    <row r="136" spans="1:44" x14ac:dyDescent="0.35">
      <c r="A136" s="14" t="s">
        <v>115</v>
      </c>
      <c r="B136" s="41" t="s">
        <v>445</v>
      </c>
      <c r="C136" s="1" t="s">
        <v>446</v>
      </c>
      <c r="D136" s="32">
        <f>COUNT(F136:AN136)</f>
        <v>1</v>
      </c>
      <c r="E136" s="57">
        <f>MEDIAN(F136:AQ136)</f>
        <v>42.14</v>
      </c>
      <c r="F136" s="7"/>
      <c r="G136" s="7"/>
      <c r="H136" s="7"/>
      <c r="I136" s="7"/>
      <c r="J136" s="7"/>
      <c r="K136" s="7">
        <v>42.14</v>
      </c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11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48"/>
      <c r="AQ136" s="48"/>
      <c r="AR136" s="14" t="s">
        <v>115</v>
      </c>
    </row>
    <row r="137" spans="1:44" x14ac:dyDescent="0.35">
      <c r="A137" s="14" t="s">
        <v>75</v>
      </c>
      <c r="B137" s="41" t="s">
        <v>230</v>
      </c>
      <c r="C137" s="1" t="s">
        <v>312</v>
      </c>
      <c r="D137" s="32">
        <f>COUNT(F137:AN137)</f>
        <v>4</v>
      </c>
      <c r="E137" s="57">
        <f>MEDIAN(F137:AQ137)</f>
        <v>69.775000000000006</v>
      </c>
      <c r="F137" s="7"/>
      <c r="G137" s="7"/>
      <c r="H137" s="7"/>
      <c r="I137" s="7">
        <v>70.95</v>
      </c>
      <c r="J137" s="7">
        <v>64.67</v>
      </c>
      <c r="K137" s="7">
        <v>68.599999999999994</v>
      </c>
      <c r="L137" s="7"/>
      <c r="M137" s="7">
        <v>79.33</v>
      </c>
      <c r="N137" s="7"/>
      <c r="O137" s="7"/>
      <c r="P137" s="7"/>
      <c r="Q137" s="7"/>
      <c r="R137" s="7"/>
      <c r="S137" s="7"/>
      <c r="T137" s="7"/>
      <c r="U137" s="7"/>
      <c r="V137" s="7"/>
      <c r="W137" s="11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48"/>
      <c r="AQ137" s="48"/>
      <c r="AR137" s="14" t="s">
        <v>75</v>
      </c>
    </row>
    <row r="138" spans="1:44" x14ac:dyDescent="0.35">
      <c r="A138" s="14" t="s">
        <v>517</v>
      </c>
      <c r="B138" s="41" t="s">
        <v>523</v>
      </c>
      <c r="C138" s="1" t="s">
        <v>524</v>
      </c>
      <c r="D138" s="32">
        <f>COUNT(F138:AN138)</f>
        <v>1</v>
      </c>
      <c r="E138" s="57">
        <f>MEDIAN(F138:AQ138)</f>
        <v>49.38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11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>
        <v>49.38</v>
      </c>
      <c r="AM138" s="7"/>
      <c r="AN138" s="7"/>
      <c r="AO138" s="7"/>
      <c r="AP138" s="48"/>
      <c r="AQ138" s="48"/>
      <c r="AR138" s="14" t="s">
        <v>517</v>
      </c>
    </row>
    <row r="139" spans="1:44" x14ac:dyDescent="0.35">
      <c r="A139" s="14" t="s">
        <v>54</v>
      </c>
      <c r="B139" s="41" t="s">
        <v>417</v>
      </c>
      <c r="C139" s="1" t="s">
        <v>228</v>
      </c>
      <c r="D139" s="32">
        <f>COUNT(F139:AN139)</f>
        <v>1</v>
      </c>
      <c r="E139" s="57">
        <f>MEDIAN(F139:AQ139)</f>
        <v>51.04</v>
      </c>
      <c r="F139" s="7"/>
      <c r="G139" s="7"/>
      <c r="H139" s="7">
        <v>51.04</v>
      </c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11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48"/>
      <c r="AQ139" s="48"/>
      <c r="AR139" s="14" t="s">
        <v>54</v>
      </c>
    </row>
    <row r="140" spans="1:44" x14ac:dyDescent="0.35">
      <c r="A140" s="22" t="s">
        <v>97</v>
      </c>
      <c r="B140" s="42" t="s">
        <v>227</v>
      </c>
      <c r="C140" s="20" t="s">
        <v>228</v>
      </c>
      <c r="D140" s="33">
        <f>COUNT(F140:AN140)</f>
        <v>30</v>
      </c>
      <c r="E140" s="34">
        <f>MEDIAN(F140:AQ140)</f>
        <v>85.356403837308619</v>
      </c>
      <c r="F140" s="19"/>
      <c r="G140" s="19"/>
      <c r="H140" s="19"/>
      <c r="I140" s="19"/>
      <c r="J140" s="19"/>
      <c r="K140" s="19">
        <v>64.77</v>
      </c>
      <c r="L140" s="19">
        <v>73.3</v>
      </c>
      <c r="M140" s="19">
        <v>78.459999999999994</v>
      </c>
      <c r="N140" s="19">
        <v>79.88</v>
      </c>
      <c r="O140" s="19">
        <v>82.84</v>
      </c>
      <c r="P140" s="19">
        <v>82.35</v>
      </c>
      <c r="Q140" s="19">
        <v>84.02</v>
      </c>
      <c r="R140" s="19">
        <v>84.59</v>
      </c>
      <c r="S140" s="19">
        <v>85.38</v>
      </c>
      <c r="T140" s="19">
        <v>84.06</v>
      </c>
      <c r="U140" s="19">
        <v>84.61</v>
      </c>
      <c r="V140" s="19">
        <v>84.49</v>
      </c>
      <c r="W140" s="25">
        <v>86.333325342447992</v>
      </c>
      <c r="X140" s="24">
        <v>84.02</v>
      </c>
      <c r="Y140" s="24">
        <v>85.460599334073251</v>
      </c>
      <c r="Z140" s="24">
        <v>86.584107327141382</v>
      </c>
      <c r="AA140" s="24">
        <v>86.361475014140609</v>
      </c>
      <c r="AB140" s="24">
        <v>85.332807674617257</v>
      </c>
      <c r="AC140" s="19">
        <v>85.52641458836149</v>
      </c>
      <c r="AD140" s="19">
        <v>87.981353205738486</v>
      </c>
      <c r="AE140" s="19">
        <v>88.291746641074852</v>
      </c>
      <c r="AF140" s="19">
        <v>88.078817733990149</v>
      </c>
      <c r="AG140" s="24">
        <v>89.22518605850712</v>
      </c>
      <c r="AH140" s="19">
        <v>83.98727465535525</v>
      </c>
      <c r="AI140" s="24">
        <v>88.852886366967482</v>
      </c>
      <c r="AJ140" s="19">
        <v>84.787472035794181</v>
      </c>
      <c r="AK140" s="19">
        <v>87.722428352098262</v>
      </c>
      <c r="AL140" s="24">
        <v>85.62</v>
      </c>
      <c r="AM140" s="21">
        <v>85.910214866434387</v>
      </c>
      <c r="AN140" s="28">
        <v>85.963280794938782</v>
      </c>
      <c r="AO140" s="26">
        <v>87.475149105367791</v>
      </c>
      <c r="AP140" s="51"/>
      <c r="AQ140" s="51">
        <v>80.778844761858807</v>
      </c>
      <c r="AR140" s="22" t="s">
        <v>97</v>
      </c>
    </row>
    <row r="141" spans="1:44" x14ac:dyDescent="0.35">
      <c r="A141" s="14" t="s">
        <v>13</v>
      </c>
      <c r="B141" s="41" t="s">
        <v>272</v>
      </c>
      <c r="C141" s="1" t="s">
        <v>325</v>
      </c>
      <c r="D141" s="32">
        <f>COUNT(F141:AN141)</f>
        <v>3</v>
      </c>
      <c r="E141" s="57">
        <f>MEDIAN(F141:AQ141)</f>
        <v>68.56</v>
      </c>
      <c r="F141" s="7">
        <v>71.09</v>
      </c>
      <c r="G141" s="7">
        <v>64.83</v>
      </c>
      <c r="H141" s="7">
        <v>68.56</v>
      </c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11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48"/>
      <c r="AQ141" s="48"/>
      <c r="AR141" s="14" t="s">
        <v>13</v>
      </c>
    </row>
    <row r="142" spans="1:44" x14ac:dyDescent="0.35">
      <c r="A142" s="14" t="s">
        <v>26</v>
      </c>
      <c r="B142" s="41" t="s">
        <v>418</v>
      </c>
      <c r="C142" s="1" t="s">
        <v>419</v>
      </c>
      <c r="D142" s="32">
        <f>COUNT(F142:AN142)</f>
        <v>1</v>
      </c>
      <c r="E142" s="57">
        <f>MEDIAN(F142:AQ142)</f>
        <v>51.03</v>
      </c>
      <c r="F142" s="7">
        <v>51.03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11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48"/>
      <c r="AQ142" s="48"/>
      <c r="AR142" s="14" t="s">
        <v>26</v>
      </c>
    </row>
    <row r="143" spans="1:44" x14ac:dyDescent="0.35">
      <c r="A143" s="14" t="s">
        <v>116</v>
      </c>
      <c r="B143" s="41" t="s">
        <v>465</v>
      </c>
      <c r="C143" s="1" t="s">
        <v>466</v>
      </c>
      <c r="D143" s="32">
        <f>COUNT(F143:AN143)</f>
        <v>1</v>
      </c>
      <c r="E143" s="57">
        <f>MEDIAN(F143:AQ143)</f>
        <v>28.21</v>
      </c>
      <c r="F143" s="7"/>
      <c r="G143" s="7"/>
      <c r="H143" s="7"/>
      <c r="I143" s="7"/>
      <c r="J143" s="7"/>
      <c r="K143" s="7">
        <v>28.21</v>
      </c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11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48"/>
      <c r="AQ143" s="48"/>
      <c r="AR143" s="14" t="s">
        <v>116</v>
      </c>
    </row>
    <row r="144" spans="1:44" x14ac:dyDescent="0.35">
      <c r="A144" s="14" t="s">
        <v>138</v>
      </c>
      <c r="B144" s="41" t="s">
        <v>374</v>
      </c>
      <c r="C144" s="1" t="s">
        <v>375</v>
      </c>
      <c r="D144" s="32">
        <f>COUNT(F144:AN144)</f>
        <v>1</v>
      </c>
      <c r="E144" s="57">
        <f>MEDIAN(F144:AQ144)</f>
        <v>60.76</v>
      </c>
      <c r="F144" s="7"/>
      <c r="G144" s="7"/>
      <c r="H144" s="7"/>
      <c r="I144" s="7"/>
      <c r="J144" s="7"/>
      <c r="K144" s="7"/>
      <c r="L144" s="7"/>
      <c r="M144" s="7"/>
      <c r="N144" s="7">
        <v>60.76</v>
      </c>
      <c r="O144" s="7"/>
      <c r="P144" s="7"/>
      <c r="Q144" s="7"/>
      <c r="R144" s="7"/>
      <c r="S144" s="7"/>
      <c r="T144" s="7"/>
      <c r="U144" s="7"/>
      <c r="V144" s="7"/>
      <c r="W144" s="11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48"/>
      <c r="AQ144" s="48"/>
      <c r="AR144" s="14" t="s">
        <v>138</v>
      </c>
    </row>
    <row r="145" spans="1:44" x14ac:dyDescent="0.35">
      <c r="A145" s="22" t="s">
        <v>177</v>
      </c>
      <c r="B145" s="42" t="s">
        <v>447</v>
      </c>
      <c r="C145" s="20" t="s">
        <v>448</v>
      </c>
      <c r="D145" s="33">
        <f>COUNT(F145:AN145)</f>
        <v>10</v>
      </c>
      <c r="E145" s="34">
        <f>MEDIAN(F145:AQ145)</f>
        <v>62.440028442789995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23"/>
      <c r="X145" s="19"/>
      <c r="Y145" s="19"/>
      <c r="Z145" s="19"/>
      <c r="AA145" s="19">
        <v>41.257367387033398</v>
      </c>
      <c r="AB145" s="19"/>
      <c r="AC145" s="19"/>
      <c r="AD145" s="19"/>
      <c r="AE145" s="19"/>
      <c r="AF145" s="19">
        <v>67.012172074207257</v>
      </c>
      <c r="AG145" s="24">
        <v>62.539021852237255</v>
      </c>
      <c r="AH145" s="19">
        <v>63.187085431151601</v>
      </c>
      <c r="AI145" s="24">
        <v>61.914893617021271</v>
      </c>
      <c r="AJ145" s="19">
        <v>60.523446019629226</v>
      </c>
      <c r="AK145" s="19">
        <v>62.341035033342727</v>
      </c>
      <c r="AL145" s="19">
        <v>62.32</v>
      </c>
      <c r="AM145" s="21">
        <v>62.6953125</v>
      </c>
      <c r="AN145" s="28">
        <v>64.925373134328353</v>
      </c>
      <c r="AO145" s="65">
        <v>64.309031556039173</v>
      </c>
      <c r="AP145" s="51"/>
      <c r="AQ145" s="51">
        <v>58.333333333333336</v>
      </c>
      <c r="AR145" s="22" t="s">
        <v>177</v>
      </c>
    </row>
    <row r="146" spans="1:44" x14ac:dyDescent="0.35">
      <c r="A146" s="22" t="s">
        <v>74</v>
      </c>
      <c r="B146" s="42" t="s">
        <v>310</v>
      </c>
      <c r="C146" s="20" t="s">
        <v>311</v>
      </c>
      <c r="D146" s="33">
        <f>COUNT(F146:AN146)</f>
        <v>12</v>
      </c>
      <c r="E146" s="34">
        <f>MEDIAN(F146:AQ146)</f>
        <v>68.69045076414713</v>
      </c>
      <c r="F146" s="19"/>
      <c r="G146" s="19"/>
      <c r="H146" s="19"/>
      <c r="I146" s="19">
        <v>71.040000000000006</v>
      </c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23"/>
      <c r="X146" s="19"/>
      <c r="Y146" s="19"/>
      <c r="Z146" s="19"/>
      <c r="AA146" s="19"/>
      <c r="AB146" s="19"/>
      <c r="AC146" s="19"/>
      <c r="AD146" s="19">
        <v>60.245901639344254</v>
      </c>
      <c r="AE146" s="19">
        <v>64.107485604606524</v>
      </c>
      <c r="AF146" s="19">
        <v>68.749088402599057</v>
      </c>
      <c r="AG146" s="24">
        <v>67.532937817591289</v>
      </c>
      <c r="AH146" s="19">
        <v>62.566277836691405</v>
      </c>
      <c r="AI146" s="24">
        <v>54.131054131054135</v>
      </c>
      <c r="AJ146" s="19">
        <v>69.163973401686548</v>
      </c>
      <c r="AK146" s="19">
        <v>68.631813125695217</v>
      </c>
      <c r="AL146" s="19">
        <v>70.510000000000005</v>
      </c>
      <c r="AM146" s="21">
        <v>77.219251336898395</v>
      </c>
      <c r="AN146" s="28">
        <v>71.045174337857262</v>
      </c>
      <c r="AO146" s="28"/>
      <c r="AP146" s="51"/>
      <c r="AQ146" s="51"/>
      <c r="AR146" s="22" t="s">
        <v>74</v>
      </c>
    </row>
    <row r="147" spans="1:44" x14ac:dyDescent="0.35">
      <c r="A147" s="14" t="s">
        <v>22</v>
      </c>
      <c r="B147" s="41" t="s">
        <v>240</v>
      </c>
      <c r="C147" s="1" t="s">
        <v>311</v>
      </c>
      <c r="D147" s="32">
        <f>COUNT(F147:AN147)</f>
        <v>1</v>
      </c>
      <c r="E147" s="57">
        <f>MEDIAN(F147:AQ147)</f>
        <v>57.26</v>
      </c>
      <c r="F147" s="7">
        <v>57.26</v>
      </c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11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48"/>
      <c r="AQ147" s="48"/>
      <c r="AR147" s="14" t="s">
        <v>22</v>
      </c>
    </row>
    <row r="148" spans="1:44" x14ac:dyDescent="0.35">
      <c r="A148" s="22" t="s">
        <v>483</v>
      </c>
      <c r="B148" s="42" t="s">
        <v>508</v>
      </c>
      <c r="C148" s="20" t="s">
        <v>311</v>
      </c>
      <c r="D148" s="33">
        <f>COUNT(F148:AN148)</f>
        <v>7</v>
      </c>
      <c r="E148" s="34">
        <f>MEDIAN(F148:AQ148)</f>
        <v>75.3</v>
      </c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23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>
        <v>68.684516880093128</v>
      </c>
      <c r="AI148" s="24">
        <v>75.389755011135861</v>
      </c>
      <c r="AJ148" s="19">
        <v>73.003454191573013</v>
      </c>
      <c r="AK148" s="19">
        <v>75.837563451776646</v>
      </c>
      <c r="AL148" s="19">
        <v>75.3</v>
      </c>
      <c r="AM148" s="21">
        <v>76.350576985880124</v>
      </c>
      <c r="AN148" s="28">
        <v>73.645833333333329</v>
      </c>
      <c r="AO148" s="26">
        <v>72.664015904572565</v>
      </c>
      <c r="AP148" s="51"/>
      <c r="AQ148" s="51">
        <v>75.794871794871796</v>
      </c>
      <c r="AR148" s="22" t="s">
        <v>483</v>
      </c>
    </row>
    <row r="149" spans="1:44" x14ac:dyDescent="0.35">
      <c r="A149" s="14" t="s">
        <v>111</v>
      </c>
      <c r="B149" s="41" t="s">
        <v>193</v>
      </c>
      <c r="C149" s="1" t="s">
        <v>341</v>
      </c>
      <c r="D149" s="32">
        <f>COUNT(F149:AN149)</f>
        <v>2</v>
      </c>
      <c r="E149" s="57">
        <f>MEDIAN(F149:AQ149)</f>
        <v>65.23</v>
      </c>
      <c r="F149" s="7"/>
      <c r="G149" s="7"/>
      <c r="H149" s="7"/>
      <c r="I149" s="7"/>
      <c r="J149" s="7"/>
      <c r="K149" s="7">
        <v>70.790000000000006</v>
      </c>
      <c r="L149" s="7"/>
      <c r="M149" s="7">
        <v>59.67</v>
      </c>
      <c r="N149" s="7"/>
      <c r="O149" s="7"/>
      <c r="P149" s="7"/>
      <c r="Q149" s="7"/>
      <c r="R149" s="7"/>
      <c r="S149" s="7"/>
      <c r="T149" s="7"/>
      <c r="U149" s="7"/>
      <c r="V149" s="7"/>
      <c r="W149" s="11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48"/>
      <c r="AQ149" s="48"/>
      <c r="AR149" s="14" t="s">
        <v>111</v>
      </c>
    </row>
    <row r="150" spans="1:44" x14ac:dyDescent="0.35">
      <c r="A150" s="14" t="s">
        <v>173</v>
      </c>
      <c r="B150" s="41" t="s">
        <v>410</v>
      </c>
      <c r="C150" s="1" t="s">
        <v>411</v>
      </c>
      <c r="D150" s="32">
        <f>COUNT(F150:AN150)</f>
        <v>1</v>
      </c>
      <c r="E150" s="57">
        <f>MEDIAN(F150:AQ150)</f>
        <v>52.331606217616574</v>
      </c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11"/>
      <c r="X150" s="7"/>
      <c r="Y150" s="7"/>
      <c r="Z150" s="7">
        <v>52.331606217616574</v>
      </c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63"/>
      <c r="AP150" s="48"/>
      <c r="AQ150" s="48"/>
      <c r="AR150" s="14" t="s">
        <v>173</v>
      </c>
    </row>
    <row r="151" spans="1:44" x14ac:dyDescent="0.35">
      <c r="A151" s="14" t="str">
        <f>"Maya Bouché "&amp;CHAR(134)</f>
        <v>Maya Bouché †</v>
      </c>
      <c r="B151" s="41" t="s">
        <v>249</v>
      </c>
      <c r="C151" s="1" t="str">
        <f>"Maya "&amp;CHAR(134)</f>
        <v>Maya †</v>
      </c>
      <c r="D151" s="32">
        <f>COUNT(F151:AN151)</f>
        <v>5</v>
      </c>
      <c r="E151" s="57">
        <f>MEDIAN(F151:AQ151)</f>
        <v>79.180000000000007</v>
      </c>
      <c r="F151" s="7"/>
      <c r="G151" s="7"/>
      <c r="H151" s="7">
        <v>79.180000000000007</v>
      </c>
      <c r="I151" s="7">
        <v>79.06</v>
      </c>
      <c r="J151" s="7"/>
      <c r="K151" s="7">
        <v>79.23</v>
      </c>
      <c r="L151" s="7">
        <v>83.71</v>
      </c>
      <c r="M151" s="7">
        <v>78.23</v>
      </c>
      <c r="N151" s="7"/>
      <c r="O151" s="7"/>
      <c r="P151" s="7"/>
      <c r="Q151" s="7"/>
      <c r="R151" s="7"/>
      <c r="S151" s="7"/>
      <c r="T151" s="7"/>
      <c r="U151" s="7"/>
      <c r="V151" s="7"/>
      <c r="W151" s="11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48"/>
      <c r="AQ151" s="48"/>
      <c r="AR151" s="14" t="str">
        <f>"Maya Bouché "&amp;CHAR(134)</f>
        <v>Maya Bouché †</v>
      </c>
    </row>
    <row r="152" spans="1:44" x14ac:dyDescent="0.35">
      <c r="A152" s="14" t="s">
        <v>124</v>
      </c>
      <c r="B152" s="41" t="s">
        <v>274</v>
      </c>
      <c r="C152" s="1" t="s">
        <v>194</v>
      </c>
      <c r="D152" s="32">
        <f>COUNT(F152:AN152)</f>
        <v>1</v>
      </c>
      <c r="E152" s="57">
        <f>MEDIAN(F152:AQ152)</f>
        <v>75.77</v>
      </c>
      <c r="F152" s="7"/>
      <c r="G152" s="7"/>
      <c r="H152" s="7"/>
      <c r="I152" s="7"/>
      <c r="J152" s="7"/>
      <c r="K152" s="7"/>
      <c r="L152" s="7"/>
      <c r="M152" s="7">
        <v>75.77</v>
      </c>
      <c r="N152" s="7"/>
      <c r="O152" s="7"/>
      <c r="P152" s="7"/>
      <c r="Q152" s="7"/>
      <c r="R152" s="7"/>
      <c r="S152" s="7"/>
      <c r="T152" s="7"/>
      <c r="U152" s="7"/>
      <c r="V152" s="7"/>
      <c r="W152" s="11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48"/>
      <c r="AQ152" s="48"/>
      <c r="AR152" s="14" t="s">
        <v>124</v>
      </c>
    </row>
    <row r="153" spans="1:44" x14ac:dyDescent="0.35">
      <c r="A153" s="14" t="s">
        <v>78</v>
      </c>
      <c r="B153" s="41" t="s">
        <v>195</v>
      </c>
      <c r="C153" s="1" t="s">
        <v>194</v>
      </c>
      <c r="D153" s="32">
        <f>COUNT(F153:AN153)</f>
        <v>4</v>
      </c>
      <c r="E153" s="57">
        <f>MEDIAN(F153:AQ153)</f>
        <v>93.10499999999999</v>
      </c>
      <c r="F153" s="7"/>
      <c r="G153" s="7"/>
      <c r="H153" s="7"/>
      <c r="I153" s="7"/>
      <c r="J153" s="7">
        <v>95.14</v>
      </c>
      <c r="K153" s="7">
        <v>88.5</v>
      </c>
      <c r="L153" s="7">
        <v>91.07</v>
      </c>
      <c r="M153" s="7">
        <v>95.4</v>
      </c>
      <c r="N153" s="7"/>
      <c r="O153" s="7"/>
      <c r="P153" s="7"/>
      <c r="Q153" s="7"/>
      <c r="R153" s="7"/>
      <c r="S153" s="7"/>
      <c r="T153" s="7"/>
      <c r="U153" s="7"/>
      <c r="V153" s="7"/>
      <c r="W153" s="11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48"/>
      <c r="AQ153" s="48"/>
      <c r="AR153" s="14" t="s">
        <v>78</v>
      </c>
    </row>
    <row r="154" spans="1:44" x14ac:dyDescent="0.35">
      <c r="A154" s="14" t="s">
        <v>69</v>
      </c>
      <c r="B154" s="41" t="s">
        <v>281</v>
      </c>
      <c r="C154" s="1" t="s">
        <v>194</v>
      </c>
      <c r="D154" s="32">
        <f>COUNT(F154:AN154)</f>
        <v>1</v>
      </c>
      <c r="E154" s="57">
        <f>MEDIAN(F154:AQ154)</f>
        <v>75.040000000000006</v>
      </c>
      <c r="F154" s="7"/>
      <c r="G154" s="7"/>
      <c r="H154" s="7"/>
      <c r="I154" s="7">
        <v>75.040000000000006</v>
      </c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11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48"/>
      <c r="AQ154" s="48"/>
      <c r="AR154" s="14" t="s">
        <v>69</v>
      </c>
    </row>
    <row r="155" spans="1:44" x14ac:dyDescent="0.35">
      <c r="A155" s="14" t="s">
        <v>4</v>
      </c>
      <c r="B155" s="41" t="s">
        <v>193</v>
      </c>
      <c r="C155" s="1" t="s">
        <v>194</v>
      </c>
      <c r="D155" s="32">
        <f>COUNT(F155:AN155)</f>
        <v>27</v>
      </c>
      <c r="E155" s="57">
        <f>MEDIAN(F155:AQ155)</f>
        <v>93.01</v>
      </c>
      <c r="F155" s="7">
        <v>86.4</v>
      </c>
      <c r="G155" s="7">
        <v>92.03</v>
      </c>
      <c r="H155" s="7">
        <v>91.24</v>
      </c>
      <c r="I155" s="7">
        <v>93.36</v>
      </c>
      <c r="J155" s="7">
        <v>89.72</v>
      </c>
      <c r="K155" s="7">
        <v>90.07</v>
      </c>
      <c r="L155" s="7">
        <v>93.01</v>
      </c>
      <c r="M155" s="7">
        <v>90.46</v>
      </c>
      <c r="N155" s="7">
        <v>91.42</v>
      </c>
      <c r="O155" s="7">
        <v>93.7</v>
      </c>
      <c r="P155" s="7">
        <v>92.82</v>
      </c>
      <c r="Q155" s="7">
        <v>94.51</v>
      </c>
      <c r="R155" s="7">
        <v>94</v>
      </c>
      <c r="S155" s="7">
        <v>92.85</v>
      </c>
      <c r="T155" s="7">
        <v>91.94</v>
      </c>
      <c r="U155" s="7">
        <v>94.44</v>
      </c>
      <c r="V155" s="7">
        <v>92.53</v>
      </c>
      <c r="W155" s="13">
        <v>95.125784584139808</v>
      </c>
      <c r="X155" s="8">
        <v>92.43</v>
      </c>
      <c r="Y155" s="8">
        <v>93.936052921719963</v>
      </c>
      <c r="Z155" s="8">
        <v>94.365887456320024</v>
      </c>
      <c r="AA155" s="8">
        <v>94.908304900744412</v>
      </c>
      <c r="AB155" s="8">
        <v>98.192090395480221</v>
      </c>
      <c r="AC155" s="10">
        <v>91.847265221878232</v>
      </c>
      <c r="AD155" s="8"/>
      <c r="AE155" s="8"/>
      <c r="AF155" s="7">
        <v>100.11441647597255</v>
      </c>
      <c r="AG155" s="12">
        <v>95.874263261296662</v>
      </c>
      <c r="AH155" s="8"/>
      <c r="AI155" s="12">
        <v>98.596112311015119</v>
      </c>
      <c r="AJ155" s="8"/>
      <c r="AK155" s="8"/>
      <c r="AL155" s="8"/>
      <c r="AM155" s="8"/>
      <c r="AN155" s="8"/>
      <c r="AO155" s="8"/>
      <c r="AP155" s="49"/>
      <c r="AQ155" s="49"/>
      <c r="AR155" s="14" t="s">
        <v>4</v>
      </c>
    </row>
    <row r="156" spans="1:44" x14ac:dyDescent="0.35">
      <c r="A156" s="14" t="s">
        <v>51</v>
      </c>
      <c r="B156" s="41" t="s">
        <v>373</v>
      </c>
      <c r="C156" s="1" t="s">
        <v>194</v>
      </c>
      <c r="D156" s="32">
        <f>COUNT(F156:AN156)</f>
        <v>5</v>
      </c>
      <c r="E156" s="57">
        <f>MEDIAN(F156:AQ156)</f>
        <v>64.19</v>
      </c>
      <c r="F156" s="7"/>
      <c r="G156" s="7"/>
      <c r="H156" s="7">
        <v>48.84</v>
      </c>
      <c r="I156" s="7">
        <v>68.069999999999993</v>
      </c>
      <c r="J156" s="7">
        <v>64.19</v>
      </c>
      <c r="K156" s="7"/>
      <c r="L156" s="7">
        <v>65.55</v>
      </c>
      <c r="M156" s="7">
        <v>57.66</v>
      </c>
      <c r="N156" s="7"/>
      <c r="O156" s="7"/>
      <c r="P156" s="7"/>
      <c r="Q156" s="7"/>
      <c r="R156" s="7"/>
      <c r="S156" s="7"/>
      <c r="T156" s="7"/>
      <c r="U156" s="7"/>
      <c r="V156" s="7"/>
      <c r="W156" s="11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48"/>
      <c r="AQ156" s="48"/>
      <c r="AR156" s="14" t="s">
        <v>51</v>
      </c>
    </row>
    <row r="157" spans="1:44" x14ac:dyDescent="0.35">
      <c r="A157" s="14" t="s">
        <v>378</v>
      </c>
      <c r="B157" s="41" t="s">
        <v>377</v>
      </c>
      <c r="C157" s="1" t="s">
        <v>194</v>
      </c>
      <c r="D157" s="32">
        <f>COUNT(F157:AN157)</f>
        <v>1</v>
      </c>
      <c r="E157" s="57">
        <f>MEDIAN(F157:AQ157)</f>
        <v>59.9</v>
      </c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11"/>
      <c r="X157" s="7">
        <v>59.9</v>
      </c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48"/>
      <c r="AQ157" s="48"/>
      <c r="AR157" s="14" t="s">
        <v>378</v>
      </c>
    </row>
    <row r="158" spans="1:44" x14ac:dyDescent="0.35">
      <c r="A158" s="14" t="s">
        <v>49</v>
      </c>
      <c r="B158" s="41" t="s">
        <v>371</v>
      </c>
      <c r="C158" s="1" t="s">
        <v>397</v>
      </c>
      <c r="D158" s="32">
        <f>COUNT(F158:AN158)</f>
        <v>1</v>
      </c>
      <c r="E158" s="57">
        <f>MEDIAN(F158:AQ158)</f>
        <v>55.23</v>
      </c>
      <c r="F158" s="7"/>
      <c r="G158" s="7"/>
      <c r="H158" s="7">
        <v>55.23</v>
      </c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11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48"/>
      <c r="AQ158" s="48"/>
      <c r="AR158" s="14" t="s">
        <v>49</v>
      </c>
    </row>
    <row r="159" spans="1:44" x14ac:dyDescent="0.35">
      <c r="A159" s="14" t="s">
        <v>125</v>
      </c>
      <c r="B159" s="41" t="s">
        <v>464</v>
      </c>
      <c r="C159" s="1" t="s">
        <v>397</v>
      </c>
      <c r="D159" s="32">
        <f>COUNT(F159:AN159)</f>
        <v>1</v>
      </c>
      <c r="E159" s="57">
        <f>MEDIAN(F159:AQ159)</f>
        <v>29.42</v>
      </c>
      <c r="F159" s="7"/>
      <c r="G159" s="7"/>
      <c r="H159" s="7">
        <v>29.42</v>
      </c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11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63"/>
      <c r="AP159" s="48"/>
      <c r="AQ159" s="48"/>
      <c r="AR159" s="14" t="s">
        <v>125</v>
      </c>
    </row>
    <row r="160" spans="1:44" x14ac:dyDescent="0.35">
      <c r="A160" s="22" t="s">
        <v>175</v>
      </c>
      <c r="B160" s="42" t="s">
        <v>219</v>
      </c>
      <c r="C160" s="20" t="s">
        <v>220</v>
      </c>
      <c r="D160" s="33">
        <f>COUNT(F160:AN160)</f>
        <v>9</v>
      </c>
      <c r="E160" s="34">
        <f>MEDIAN(F160:AQ160)</f>
        <v>74.954426068288939</v>
      </c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25"/>
      <c r="X160" s="24"/>
      <c r="Y160" s="24"/>
      <c r="Z160" s="24"/>
      <c r="AA160" s="24">
        <v>83.104125736738695</v>
      </c>
      <c r="AB160" s="24"/>
      <c r="AC160" s="24"/>
      <c r="AD160" s="24"/>
      <c r="AE160" s="24"/>
      <c r="AF160" s="24"/>
      <c r="AG160" s="56">
        <v>81.87372708757637</v>
      </c>
      <c r="AH160" s="28">
        <v>75.061229834485644</v>
      </c>
      <c r="AI160" s="24">
        <v>76.564277588168366</v>
      </c>
      <c r="AJ160" s="19">
        <v>38.977955911823649</v>
      </c>
      <c r="AK160" s="19">
        <v>69.939612547620982</v>
      </c>
      <c r="AL160" s="24">
        <v>73.599999999999994</v>
      </c>
      <c r="AM160" s="21">
        <v>74.954426068288939</v>
      </c>
      <c r="AN160" s="28">
        <v>59.120879120879124</v>
      </c>
      <c r="AO160" s="26">
        <v>75.927946850769018</v>
      </c>
      <c r="AP160" s="51"/>
      <c r="AQ160" s="51">
        <v>64.282118055555557</v>
      </c>
      <c r="AR160" s="22" t="s">
        <v>175</v>
      </c>
    </row>
    <row r="161" spans="1:44" x14ac:dyDescent="0.35">
      <c r="A161" s="14" t="s">
        <v>471</v>
      </c>
      <c r="B161" s="41" t="s">
        <v>509</v>
      </c>
      <c r="C161" s="1" t="s">
        <v>220</v>
      </c>
      <c r="D161" s="32">
        <f>COUNT(F161:AN161)</f>
        <v>2</v>
      </c>
      <c r="E161" s="57">
        <f>MEDIAN(F161:AQ161)</f>
        <v>65.186759049353356</v>
      </c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11"/>
      <c r="X161" s="7"/>
      <c r="Y161" s="7"/>
      <c r="Z161" s="7"/>
      <c r="AA161" s="7"/>
      <c r="AB161" s="7"/>
      <c r="AC161" s="7"/>
      <c r="AD161" s="7"/>
      <c r="AE161" s="7"/>
      <c r="AF161" s="7">
        <v>67.522321428571431</v>
      </c>
      <c r="AG161" s="12">
        <v>62.85119667013528</v>
      </c>
      <c r="AH161" s="7"/>
      <c r="AI161" s="7"/>
      <c r="AJ161" s="7"/>
      <c r="AK161" s="7"/>
      <c r="AL161" s="7"/>
      <c r="AM161" s="7"/>
      <c r="AN161" s="7"/>
      <c r="AO161" s="7"/>
      <c r="AP161" s="48"/>
      <c r="AQ161" s="48"/>
      <c r="AR161" s="14" t="s">
        <v>471</v>
      </c>
    </row>
    <row r="162" spans="1:44" x14ac:dyDescent="0.35">
      <c r="A162" s="22" t="s">
        <v>83</v>
      </c>
      <c r="B162" s="42" t="s">
        <v>275</v>
      </c>
      <c r="C162" s="20" t="s">
        <v>276</v>
      </c>
      <c r="D162" s="33">
        <f>COUNT(F162:AN162)</f>
        <v>31</v>
      </c>
      <c r="E162" s="34">
        <f>MEDIAN(F162:AQ162)</f>
        <v>76.615000000000009</v>
      </c>
      <c r="F162" s="19"/>
      <c r="G162" s="19"/>
      <c r="H162" s="19"/>
      <c r="I162" s="19"/>
      <c r="J162" s="19">
        <v>62.43</v>
      </c>
      <c r="K162" s="19">
        <v>66.150000000000006</v>
      </c>
      <c r="L162" s="19">
        <v>71.290000000000006</v>
      </c>
      <c r="M162" s="19">
        <v>72.819999999999993</v>
      </c>
      <c r="N162" s="19">
        <v>76.72</v>
      </c>
      <c r="O162" s="19">
        <v>75.81</v>
      </c>
      <c r="P162" s="19">
        <v>75.86</v>
      </c>
      <c r="Q162" s="19">
        <v>76.09</v>
      </c>
      <c r="R162" s="19">
        <v>74.989999999999995</v>
      </c>
      <c r="S162" s="19">
        <v>78.67</v>
      </c>
      <c r="T162" s="19">
        <v>73.44</v>
      </c>
      <c r="U162" s="19">
        <v>77.7</v>
      </c>
      <c r="V162" s="19">
        <v>78.13</v>
      </c>
      <c r="W162" s="25">
        <v>81.711002055727107</v>
      </c>
      <c r="X162" s="24">
        <v>76.510000000000005</v>
      </c>
      <c r="Y162" s="24">
        <v>77.704702790334295</v>
      </c>
      <c r="Z162" s="24">
        <v>78.964059196617328</v>
      </c>
      <c r="AA162" s="24">
        <v>80.245264009063362</v>
      </c>
      <c r="AB162" s="24">
        <v>78.977272727272734</v>
      </c>
      <c r="AC162" s="19">
        <v>80.121212121212125</v>
      </c>
      <c r="AD162" s="19">
        <v>79.935095782571466</v>
      </c>
      <c r="AE162" s="19">
        <v>79.710144927536234</v>
      </c>
      <c r="AF162" s="19">
        <v>81.195477099732415</v>
      </c>
      <c r="AG162" s="24">
        <v>75.544620540786184</v>
      </c>
      <c r="AH162" s="19">
        <v>69.40928270042194</v>
      </c>
      <c r="AI162" s="24">
        <v>80.526532390820194</v>
      </c>
      <c r="AJ162" s="19">
        <v>79.127175280104552</v>
      </c>
      <c r="AK162" s="19">
        <v>74.975751697381185</v>
      </c>
      <c r="AL162" s="24">
        <v>69.959999999999994</v>
      </c>
      <c r="AM162" s="21">
        <v>74.759358288770045</v>
      </c>
      <c r="AN162" s="28">
        <v>74.254143646408849</v>
      </c>
      <c r="AO162" s="26">
        <v>82.995951417004051</v>
      </c>
      <c r="AP162" s="51"/>
      <c r="AQ162" s="51"/>
      <c r="AR162" s="22" t="s">
        <v>83</v>
      </c>
    </row>
    <row r="163" spans="1:44" x14ac:dyDescent="0.35">
      <c r="A163" s="14" t="s">
        <v>155</v>
      </c>
      <c r="B163" s="41" t="s">
        <v>462</v>
      </c>
      <c r="C163" s="1" t="s">
        <v>463</v>
      </c>
      <c r="D163" s="32">
        <f>COUNT(F163:AN163)</f>
        <v>1</v>
      </c>
      <c r="E163" s="57">
        <f>MEDIAN(F163:AQ163)</f>
        <v>32.85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>
        <v>32.85</v>
      </c>
      <c r="R163" s="7"/>
      <c r="S163" s="7"/>
      <c r="T163" s="7"/>
      <c r="U163" s="7"/>
      <c r="V163" s="7"/>
      <c r="W163" s="11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63"/>
      <c r="AP163" s="48"/>
      <c r="AQ163" s="48"/>
      <c r="AR163" s="14" t="s">
        <v>155</v>
      </c>
    </row>
    <row r="164" spans="1:44" x14ac:dyDescent="0.35">
      <c r="A164" s="14" t="str">
        <f>"Milly Edinger "&amp;CHAR(134)</f>
        <v>Milly Edinger †</v>
      </c>
      <c r="B164" s="41" t="s">
        <v>346</v>
      </c>
      <c r="C164" s="1" t="str">
        <f>"Milly "&amp;CHAR(134)</f>
        <v>Milly †</v>
      </c>
      <c r="D164" s="32">
        <f>COUNT(F164:AN164)</f>
        <v>3</v>
      </c>
      <c r="E164" s="57">
        <f>MEDIAN(F164:AQ164)</f>
        <v>65.75</v>
      </c>
      <c r="F164" s="7"/>
      <c r="G164" s="7"/>
      <c r="H164" s="7"/>
      <c r="I164" s="7"/>
      <c r="J164" s="7">
        <v>61.53</v>
      </c>
      <c r="K164" s="7">
        <v>65.75</v>
      </c>
      <c r="L164" s="7">
        <v>67.260000000000005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11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48"/>
      <c r="AQ164" s="48"/>
      <c r="AR164" s="14" t="str">
        <f>"Milly Edinger "&amp;CHAR(134)</f>
        <v>Milly Edinger †</v>
      </c>
    </row>
    <row r="165" spans="1:44" x14ac:dyDescent="0.35">
      <c r="A165" s="14" t="s">
        <v>139</v>
      </c>
      <c r="B165" s="41" t="s">
        <v>297</v>
      </c>
      <c r="C165" s="1" t="s">
        <v>304</v>
      </c>
      <c r="D165" s="32">
        <f>COUNT(F165:AN165)</f>
        <v>27</v>
      </c>
      <c r="E165" s="57">
        <f>MEDIAN(F165:AQ165)</f>
        <v>72.61686330869864</v>
      </c>
      <c r="F165" s="7"/>
      <c r="G165" s="7"/>
      <c r="H165" s="7"/>
      <c r="I165" s="7"/>
      <c r="J165" s="7"/>
      <c r="K165" s="7"/>
      <c r="L165" s="7"/>
      <c r="M165" s="7"/>
      <c r="N165" s="7">
        <v>56.42</v>
      </c>
      <c r="O165" s="7">
        <v>67.37</v>
      </c>
      <c r="P165" s="7">
        <v>70.28</v>
      </c>
      <c r="Q165" s="7">
        <v>71.75</v>
      </c>
      <c r="R165" s="7">
        <v>72.84</v>
      </c>
      <c r="S165" s="7">
        <v>76.459999999999994</v>
      </c>
      <c r="T165" s="7">
        <v>75.19</v>
      </c>
      <c r="U165" s="7">
        <v>74.12</v>
      </c>
      <c r="V165" s="7">
        <v>77.13</v>
      </c>
      <c r="W165" s="13">
        <v>75.975837420876147</v>
      </c>
      <c r="X165" s="8">
        <v>73.290000000000006</v>
      </c>
      <c r="Y165" s="8">
        <v>75.155925155925146</v>
      </c>
      <c r="Z165" s="8">
        <v>73.831775700934571</v>
      </c>
      <c r="AA165" s="8">
        <v>73.064687168610817</v>
      </c>
      <c r="AB165" s="8">
        <v>75.797223102101157</v>
      </c>
      <c r="AC165" s="7">
        <v>72.61686330869864</v>
      </c>
      <c r="AD165" s="7">
        <v>75.600961538461547</v>
      </c>
      <c r="AE165" s="7">
        <v>75.681100194186016</v>
      </c>
      <c r="AF165" s="7">
        <v>71.495736382866198</v>
      </c>
      <c r="AG165" s="8">
        <v>71.111682830739795</v>
      </c>
      <c r="AH165" s="7">
        <v>68.842365768723084</v>
      </c>
      <c r="AI165" s="8">
        <v>68.954593453009508</v>
      </c>
      <c r="AJ165" s="7">
        <v>68.904814669192547</v>
      </c>
      <c r="AK165" s="7">
        <v>69.685579781962332</v>
      </c>
      <c r="AL165" s="8">
        <v>62.14</v>
      </c>
      <c r="AM165" s="2">
        <v>61.895734597156391</v>
      </c>
      <c r="AN165" s="7">
        <v>48.915401301518443</v>
      </c>
      <c r="AO165" s="7"/>
      <c r="AP165" s="48"/>
      <c r="AQ165" s="48"/>
      <c r="AR165" s="14" t="s">
        <v>139</v>
      </c>
    </row>
    <row r="166" spans="1:44" x14ac:dyDescent="0.35">
      <c r="A166" s="14" t="s">
        <v>472</v>
      </c>
      <c r="B166" s="41" t="s">
        <v>510</v>
      </c>
      <c r="C166" s="1" t="s">
        <v>511</v>
      </c>
      <c r="D166" s="32">
        <f>COUNT(F166:AN166)</f>
        <v>4</v>
      </c>
      <c r="E166" s="57">
        <f>MEDIAN(F166:AQ166)</f>
        <v>61.709463531366652</v>
      </c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11"/>
      <c r="X166" s="7"/>
      <c r="Y166" s="7"/>
      <c r="Z166" s="7"/>
      <c r="AA166" s="7"/>
      <c r="AB166" s="7"/>
      <c r="AC166" s="7"/>
      <c r="AD166" s="7"/>
      <c r="AE166" s="7"/>
      <c r="AF166" s="7">
        <v>63.315834279228149</v>
      </c>
      <c r="AG166" s="12">
        <v>72.784097437665167</v>
      </c>
      <c r="AH166" s="7">
        <v>60.103092783505154</v>
      </c>
      <c r="AI166" s="12">
        <v>53.401113205853306</v>
      </c>
      <c r="AJ166" s="7"/>
      <c r="AK166" s="7"/>
      <c r="AL166" s="7"/>
      <c r="AM166" s="7"/>
      <c r="AN166" s="7"/>
      <c r="AO166" s="63"/>
      <c r="AP166" s="48"/>
      <c r="AQ166" s="48"/>
      <c r="AR166" s="14" t="s">
        <v>472</v>
      </c>
    </row>
    <row r="167" spans="1:44" x14ac:dyDescent="0.35">
      <c r="A167" s="14" t="s">
        <v>45</v>
      </c>
      <c r="B167" s="41" t="s">
        <v>359</v>
      </c>
      <c r="C167" s="1" t="s">
        <v>285</v>
      </c>
      <c r="D167" s="32">
        <f>COUNT(F167:AN167)</f>
        <v>1</v>
      </c>
      <c r="E167" s="57">
        <f>MEDIAN(F167:AQ167)</f>
        <v>62.04</v>
      </c>
      <c r="F167" s="7"/>
      <c r="G167" s="7"/>
      <c r="H167" s="7">
        <v>62.04</v>
      </c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11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48"/>
      <c r="AQ167" s="48"/>
      <c r="AR167" s="14" t="s">
        <v>45</v>
      </c>
    </row>
    <row r="168" spans="1:44" x14ac:dyDescent="0.35">
      <c r="A168" s="14" t="s">
        <v>153</v>
      </c>
      <c r="B168" s="41" t="s">
        <v>461</v>
      </c>
      <c r="C168" s="1" t="s">
        <v>285</v>
      </c>
      <c r="D168" s="32">
        <f>COUNT(F168:AN168)</f>
        <v>1</v>
      </c>
      <c r="E168" s="57">
        <f>MEDIAN(F168:AQ168)</f>
        <v>33.74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>
        <v>33.74</v>
      </c>
      <c r="Q168" s="7"/>
      <c r="R168" s="7"/>
      <c r="S168" s="7"/>
      <c r="T168" s="7"/>
      <c r="U168" s="7"/>
      <c r="V168" s="7"/>
      <c r="W168" s="11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48"/>
      <c r="AQ168" s="48"/>
      <c r="AR168" s="14" t="s">
        <v>153</v>
      </c>
    </row>
    <row r="169" spans="1:44" x14ac:dyDescent="0.35">
      <c r="A169" s="14" t="s">
        <v>8</v>
      </c>
      <c r="B169" s="41" t="s">
        <v>284</v>
      </c>
      <c r="C169" s="1" t="s">
        <v>285</v>
      </c>
      <c r="D169" s="32">
        <f>COUNT(F169:AN169)</f>
        <v>19</v>
      </c>
      <c r="E169" s="57">
        <f>MEDIAN(F169:AQ169)</f>
        <v>71.86</v>
      </c>
      <c r="F169" s="7">
        <v>76.790000000000006</v>
      </c>
      <c r="G169" s="7">
        <v>72.7</v>
      </c>
      <c r="H169" s="7">
        <v>75.569999999999993</v>
      </c>
      <c r="I169" s="7">
        <v>77.14</v>
      </c>
      <c r="J169" s="7">
        <v>72.22</v>
      </c>
      <c r="K169" s="7">
        <v>71.86</v>
      </c>
      <c r="L169" s="7">
        <v>71.56</v>
      </c>
      <c r="M169" s="7">
        <v>80.36</v>
      </c>
      <c r="N169" s="7"/>
      <c r="O169" s="7"/>
      <c r="P169" s="7"/>
      <c r="Q169" s="7"/>
      <c r="R169" s="7"/>
      <c r="S169" s="7"/>
      <c r="T169" s="7"/>
      <c r="U169" s="7"/>
      <c r="V169" s="7"/>
      <c r="W169" s="13">
        <v>74.34911542630978</v>
      </c>
      <c r="X169" s="8"/>
      <c r="Y169" s="8"/>
      <c r="Z169" s="8"/>
      <c r="AA169" s="8"/>
      <c r="AB169" s="8">
        <v>72.16796875</v>
      </c>
      <c r="AC169" s="7">
        <v>69.936720683696819</v>
      </c>
      <c r="AD169" s="8"/>
      <c r="AE169" s="7">
        <v>65.659916377008713</v>
      </c>
      <c r="AF169" s="7">
        <v>82.265446224256294</v>
      </c>
      <c r="AG169" s="8">
        <v>67.248062015503876</v>
      </c>
      <c r="AH169" s="7">
        <v>68.456375838926178</v>
      </c>
      <c r="AI169" s="8">
        <v>70.451911935110076</v>
      </c>
      <c r="AJ169" s="7">
        <v>71.092580444399587</v>
      </c>
      <c r="AK169" s="7">
        <v>68.986083499005971</v>
      </c>
      <c r="AL169" s="8"/>
      <c r="AM169" s="2">
        <v>65.654648956356738</v>
      </c>
      <c r="AN169" s="2"/>
      <c r="AO169" s="2"/>
      <c r="AP169" s="53"/>
      <c r="AQ169" s="53"/>
      <c r="AR169" s="14" t="s">
        <v>8</v>
      </c>
    </row>
    <row r="170" spans="1:44" x14ac:dyDescent="0.35">
      <c r="A170" s="14" t="s">
        <v>25</v>
      </c>
      <c r="B170" s="41" t="s">
        <v>399</v>
      </c>
      <c r="C170" s="1" t="s">
        <v>285</v>
      </c>
      <c r="D170" s="32">
        <f>COUNT(F170:AN170)</f>
        <v>1</v>
      </c>
      <c r="E170" s="57">
        <f>MEDIAN(F170:AQ170)</f>
        <v>54.6</v>
      </c>
      <c r="F170" s="7">
        <v>54.6</v>
      </c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11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63"/>
      <c r="AP170" s="48"/>
      <c r="AQ170" s="48"/>
      <c r="AR170" s="14" t="s">
        <v>25</v>
      </c>
    </row>
    <row r="171" spans="1:44" x14ac:dyDescent="0.35">
      <c r="A171" s="14" t="s">
        <v>162</v>
      </c>
      <c r="B171" s="41" t="s">
        <v>405</v>
      </c>
      <c r="C171" s="92" t="s">
        <v>285</v>
      </c>
      <c r="D171" s="32">
        <f>COUNT(F171:AN171)</f>
        <v>1</v>
      </c>
      <c r="E171" s="57">
        <f>MEDIAN(F171:AQ171)</f>
        <v>53.81</v>
      </c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>
        <v>53.81</v>
      </c>
      <c r="U171" s="7"/>
      <c r="V171" s="7"/>
      <c r="W171" s="11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48"/>
      <c r="AQ171" s="48"/>
      <c r="AR171" s="14" t="s">
        <v>162</v>
      </c>
    </row>
    <row r="172" spans="1:44" x14ac:dyDescent="0.35">
      <c r="A172" s="14" t="s">
        <v>152</v>
      </c>
      <c r="B172" s="41" t="s">
        <v>284</v>
      </c>
      <c r="C172" s="1" t="s">
        <v>454</v>
      </c>
      <c r="D172" s="32">
        <f>COUNT(F172:AN172)</f>
        <v>1</v>
      </c>
      <c r="E172" s="57">
        <f>MEDIAN(F172:AQ172)</f>
        <v>38.04</v>
      </c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>
        <v>38.04</v>
      </c>
      <c r="Q172" s="7"/>
      <c r="R172" s="7"/>
      <c r="S172" s="7"/>
      <c r="T172" s="7"/>
      <c r="U172" s="7"/>
      <c r="V172" s="7"/>
      <c r="W172" s="11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48"/>
      <c r="AQ172" s="48"/>
      <c r="AR172" s="14" t="s">
        <v>152</v>
      </c>
    </row>
    <row r="173" spans="1:44" x14ac:dyDescent="0.35">
      <c r="A173" s="14" t="s">
        <v>63</v>
      </c>
      <c r="B173" s="41" t="s">
        <v>243</v>
      </c>
      <c r="C173" s="1" t="s">
        <v>244</v>
      </c>
      <c r="D173" s="32">
        <f>COUNT(F173:AN173)</f>
        <v>1</v>
      </c>
      <c r="E173" s="57">
        <f>MEDIAN(F173:AQ173)</f>
        <v>80.37</v>
      </c>
      <c r="F173" s="7"/>
      <c r="G173" s="7"/>
      <c r="H173" s="7"/>
      <c r="I173" s="7">
        <v>80.37</v>
      </c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11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48"/>
      <c r="AQ173" s="48"/>
      <c r="AR173" s="14" t="s">
        <v>63</v>
      </c>
    </row>
    <row r="174" spans="1:44" x14ac:dyDescent="0.35">
      <c r="A174" s="14" t="s">
        <v>91</v>
      </c>
      <c r="B174" s="41" t="s">
        <v>425</v>
      </c>
      <c r="C174" s="1" t="s">
        <v>426</v>
      </c>
      <c r="D174" s="32">
        <f>COUNT(F174:AN174)</f>
        <v>1</v>
      </c>
      <c r="E174" s="57">
        <f>MEDIAN(F174:AQ174)</f>
        <v>48.73</v>
      </c>
      <c r="F174" s="7"/>
      <c r="G174" s="7"/>
      <c r="H174" s="7"/>
      <c r="I174" s="7"/>
      <c r="J174" s="7">
        <v>48.73</v>
      </c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11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63"/>
      <c r="AP174" s="48"/>
      <c r="AQ174" s="48"/>
      <c r="AR174" s="14" t="s">
        <v>91</v>
      </c>
    </row>
    <row r="175" spans="1:44" x14ac:dyDescent="0.35">
      <c r="A175" s="14" t="s">
        <v>497</v>
      </c>
      <c r="B175" s="41" t="s">
        <v>495</v>
      </c>
      <c r="C175" s="1" t="s">
        <v>496</v>
      </c>
      <c r="D175" s="32">
        <f>COUNT(F175:AN175)</f>
        <v>1</v>
      </c>
      <c r="E175" s="57">
        <f>MEDIAN(F175:AQ175)</f>
        <v>93.239152371342087</v>
      </c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11"/>
      <c r="X175" s="7"/>
      <c r="Y175" s="7"/>
      <c r="Z175" s="7"/>
      <c r="AA175" s="7"/>
      <c r="AB175" s="7"/>
      <c r="AC175" s="7"/>
      <c r="AD175" s="7"/>
      <c r="AE175" s="7">
        <v>93.239152371342087</v>
      </c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48"/>
      <c r="AQ175" s="48"/>
      <c r="AR175" s="14" t="s">
        <v>497</v>
      </c>
    </row>
    <row r="176" spans="1:44" x14ac:dyDescent="0.35">
      <c r="A176" s="22" t="s">
        <v>119</v>
      </c>
      <c r="B176" s="42" t="s">
        <v>263</v>
      </c>
      <c r="C176" s="20" t="s">
        <v>264</v>
      </c>
      <c r="D176" s="33">
        <f>COUNT(F176:AN176)</f>
        <v>29</v>
      </c>
      <c r="E176" s="34">
        <f>MEDIAN(F176:AQ176)</f>
        <v>78.22557093627708</v>
      </c>
      <c r="F176" s="19"/>
      <c r="G176" s="19"/>
      <c r="H176" s="19"/>
      <c r="I176" s="19"/>
      <c r="J176" s="19"/>
      <c r="K176" s="19"/>
      <c r="L176" s="19">
        <v>63.86</v>
      </c>
      <c r="M176" s="19">
        <v>71.3</v>
      </c>
      <c r="N176" s="19">
        <v>75.290000000000006</v>
      </c>
      <c r="O176" s="19">
        <v>77.78</v>
      </c>
      <c r="P176" s="19">
        <v>77.290000000000006</v>
      </c>
      <c r="Q176" s="19">
        <v>77.930000000000007</v>
      </c>
      <c r="R176" s="19">
        <v>79.55</v>
      </c>
      <c r="S176" s="19">
        <v>77.88</v>
      </c>
      <c r="T176" s="19">
        <v>78.290000000000006</v>
      </c>
      <c r="U176" s="19">
        <v>77.849999999999994</v>
      </c>
      <c r="V176" s="19">
        <v>79.239999999999995</v>
      </c>
      <c r="W176" s="25">
        <v>79.768509839954831</v>
      </c>
      <c r="X176" s="24">
        <v>77.66</v>
      </c>
      <c r="Y176" s="24">
        <v>80.153403643336532</v>
      </c>
      <c r="Z176" s="24">
        <v>79.135932560590092</v>
      </c>
      <c r="AA176" s="24">
        <v>80.118192991121163</v>
      </c>
      <c r="AB176" s="24">
        <v>81.473214285714292</v>
      </c>
      <c r="AC176" s="19">
        <v>78.775079197465686</v>
      </c>
      <c r="AD176" s="19">
        <v>80.737704918032776</v>
      </c>
      <c r="AE176" s="19">
        <v>78.22557093627708</v>
      </c>
      <c r="AF176" s="19">
        <v>78.360655737704917</v>
      </c>
      <c r="AG176" s="24">
        <v>78.94179894179895</v>
      </c>
      <c r="AH176" s="19">
        <v>76.628776576802011</v>
      </c>
      <c r="AI176" s="24">
        <v>79.772780912738426</v>
      </c>
      <c r="AJ176" s="19">
        <v>78.408291601360901</v>
      </c>
      <c r="AK176" s="19">
        <v>77.979797979797979</v>
      </c>
      <c r="AL176" s="24">
        <v>73.73</v>
      </c>
      <c r="AM176" s="21">
        <v>78.759525075314542</v>
      </c>
      <c r="AN176" s="28">
        <v>76.449768238613473</v>
      </c>
      <c r="AO176" s="26">
        <v>75.395642791080064</v>
      </c>
      <c r="AP176" s="51"/>
      <c r="AQ176" s="51">
        <v>75.928297055057612</v>
      </c>
      <c r="AR176" s="22" t="s">
        <v>119</v>
      </c>
    </row>
    <row r="177" spans="1:44" x14ac:dyDescent="0.35">
      <c r="A177" s="22" t="s">
        <v>166</v>
      </c>
      <c r="B177" s="42" t="s">
        <v>435</v>
      </c>
      <c r="C177" s="20" t="s">
        <v>264</v>
      </c>
      <c r="D177" s="33">
        <f>COUNT(F177:AN177)</f>
        <v>11</v>
      </c>
      <c r="E177" s="34">
        <f>MEDIAN(F177:AQ177)</f>
        <v>59.646511038611379</v>
      </c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>
        <v>45.33</v>
      </c>
      <c r="V177" s="19"/>
      <c r="W177" s="23"/>
      <c r="X177" s="19"/>
      <c r="Y177" s="19"/>
      <c r="Z177" s="19"/>
      <c r="AA177" s="19">
        <v>45.3125</v>
      </c>
      <c r="AB177" s="19"/>
      <c r="AC177" s="19"/>
      <c r="AD177" s="19"/>
      <c r="AE177" s="19"/>
      <c r="AF177" s="28">
        <v>59.5418324789918</v>
      </c>
      <c r="AG177" s="24">
        <v>66.819836039398993</v>
      </c>
      <c r="AH177" s="19">
        <v>49.852216748768477</v>
      </c>
      <c r="AI177" s="24">
        <v>63.472378804960542</v>
      </c>
      <c r="AJ177" s="19">
        <v>59.646511038611379</v>
      </c>
      <c r="AK177" s="19">
        <v>54.285714285714285</v>
      </c>
      <c r="AL177" s="19">
        <v>63.03</v>
      </c>
      <c r="AM177" s="21">
        <v>64.234326824254879</v>
      </c>
      <c r="AN177" s="28">
        <v>66.145523379632237</v>
      </c>
      <c r="AO177" s="26">
        <v>70.254629629629633</v>
      </c>
      <c r="AP177" s="51"/>
      <c r="AQ177" s="51">
        <v>59.13978494623656</v>
      </c>
      <c r="AR177" s="22" t="s">
        <v>166</v>
      </c>
    </row>
    <row r="178" spans="1:44" x14ac:dyDescent="0.35">
      <c r="A178" s="14" t="s">
        <v>142</v>
      </c>
      <c r="B178" s="41" t="s">
        <v>433</v>
      </c>
      <c r="C178" s="1" t="s">
        <v>434</v>
      </c>
      <c r="D178" s="32">
        <f>COUNT(F178:AN178)</f>
        <v>1</v>
      </c>
      <c r="E178" s="57">
        <f>MEDIAN(F178:AQ178)</f>
        <v>45.41</v>
      </c>
      <c r="F178" s="7"/>
      <c r="G178" s="7"/>
      <c r="H178" s="7"/>
      <c r="I178" s="7"/>
      <c r="J178" s="7"/>
      <c r="K178" s="7"/>
      <c r="L178" s="7"/>
      <c r="M178" s="7"/>
      <c r="N178" s="7">
        <v>45.41</v>
      </c>
      <c r="O178" s="7"/>
      <c r="P178" s="7"/>
      <c r="Q178" s="7"/>
      <c r="R178" s="7"/>
      <c r="S178" s="7"/>
      <c r="T178" s="7"/>
      <c r="U178" s="7"/>
      <c r="V178" s="7"/>
      <c r="W178" s="11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48"/>
      <c r="AQ178" s="48"/>
      <c r="AR178" s="14" t="s">
        <v>142</v>
      </c>
    </row>
    <row r="179" spans="1:44" x14ac:dyDescent="0.35">
      <c r="A179" s="14" t="s">
        <v>134</v>
      </c>
      <c r="B179" s="41" t="s">
        <v>436</v>
      </c>
      <c r="C179" s="1" t="s">
        <v>437</v>
      </c>
      <c r="D179" s="32">
        <f>COUNT(F179:AN179)</f>
        <v>1</v>
      </c>
      <c r="E179" s="57">
        <f>MEDIAN(F179:AQ179)</f>
        <v>44.57</v>
      </c>
      <c r="F179" s="7"/>
      <c r="G179" s="7"/>
      <c r="H179" s="7"/>
      <c r="I179" s="7"/>
      <c r="J179" s="7"/>
      <c r="K179" s="7"/>
      <c r="L179" s="7"/>
      <c r="M179" s="7">
        <v>44.57</v>
      </c>
      <c r="N179" s="7"/>
      <c r="O179" s="7"/>
      <c r="P179" s="7"/>
      <c r="Q179" s="7"/>
      <c r="R179" s="7"/>
      <c r="S179" s="7"/>
      <c r="T179" s="7"/>
      <c r="U179" s="7"/>
      <c r="V179" s="7"/>
      <c r="W179" s="11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48"/>
      <c r="AQ179" s="48"/>
      <c r="AR179" s="14" t="s">
        <v>134</v>
      </c>
    </row>
    <row r="180" spans="1:44" x14ac:dyDescent="0.35">
      <c r="A180" s="14" t="str">
        <f>"Niny Lutz "&amp;CHAR(134)</f>
        <v>Niny Lutz †</v>
      </c>
      <c r="B180" s="41" t="s">
        <v>339</v>
      </c>
      <c r="C180" s="1" t="str">
        <f>"Niny "&amp;CHAR(134)</f>
        <v>Niny †</v>
      </c>
      <c r="D180" s="32">
        <f>COUNT(F180:AN180)</f>
        <v>12</v>
      </c>
      <c r="E180" s="57">
        <f>MEDIAN(F180:AQ180)</f>
        <v>66.569999999999993</v>
      </c>
      <c r="F180" s="7"/>
      <c r="G180" s="7">
        <v>58.64</v>
      </c>
      <c r="H180" s="7">
        <v>67.52</v>
      </c>
      <c r="I180" s="7">
        <v>70.94</v>
      </c>
      <c r="J180" s="7">
        <v>66.72</v>
      </c>
      <c r="K180" s="7">
        <v>66.14</v>
      </c>
      <c r="L180" s="7">
        <v>69.400000000000006</v>
      </c>
      <c r="M180" s="7">
        <v>67.180000000000007</v>
      </c>
      <c r="N180" s="7">
        <v>66.42</v>
      </c>
      <c r="O180" s="7">
        <v>66.92</v>
      </c>
      <c r="P180" s="7">
        <v>66.03</v>
      </c>
      <c r="Q180" s="7">
        <v>66.22</v>
      </c>
      <c r="R180" s="7">
        <v>62</v>
      </c>
      <c r="S180" s="7"/>
      <c r="T180" s="7"/>
      <c r="U180" s="7"/>
      <c r="V180" s="7"/>
      <c r="W180" s="11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48"/>
      <c r="AQ180" s="48"/>
      <c r="AR180" s="14" t="str">
        <f>"Niny Lutz "&amp;CHAR(134)</f>
        <v>Niny Lutz †</v>
      </c>
    </row>
    <row r="181" spans="1:44" x14ac:dyDescent="0.35">
      <c r="A181" s="14" t="s">
        <v>24</v>
      </c>
      <c r="B181" s="41" t="s">
        <v>381</v>
      </c>
      <c r="C181" s="1" t="s">
        <v>396</v>
      </c>
      <c r="D181" s="32">
        <f>COUNT(F181:AN181)</f>
        <v>1</v>
      </c>
      <c r="E181" s="57">
        <f>MEDIAN(F181:AQ181)</f>
        <v>55.41</v>
      </c>
      <c r="F181" s="7">
        <v>55.41</v>
      </c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11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48"/>
      <c r="AQ181" s="48"/>
      <c r="AR181" s="14" t="s">
        <v>24</v>
      </c>
    </row>
    <row r="182" spans="1:44" x14ac:dyDescent="0.35">
      <c r="A182" s="14" t="s">
        <v>21</v>
      </c>
      <c r="B182" s="41" t="s">
        <v>387</v>
      </c>
      <c r="C182" s="1" t="s">
        <v>388</v>
      </c>
      <c r="D182" s="32">
        <f>COUNT(F182:AN182)</f>
        <v>1</v>
      </c>
      <c r="E182" s="57">
        <f>MEDIAN(F182:AQ182)</f>
        <v>57.65</v>
      </c>
      <c r="F182" s="7">
        <v>57.65</v>
      </c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11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48"/>
      <c r="AQ182" s="48"/>
      <c r="AR182" s="14" t="s">
        <v>21</v>
      </c>
    </row>
    <row r="183" spans="1:44" x14ac:dyDescent="0.35">
      <c r="A183" s="14" t="s">
        <v>65</v>
      </c>
      <c r="B183" s="41" t="s">
        <v>301</v>
      </c>
      <c r="C183" s="1" t="s">
        <v>292</v>
      </c>
      <c r="D183" s="32">
        <f>COUNT(F183:AN183)</f>
        <v>4</v>
      </c>
      <c r="E183" s="57">
        <f>MEDIAN(F183:AQ183)</f>
        <v>72.585000000000008</v>
      </c>
      <c r="F183" s="7"/>
      <c r="G183" s="7"/>
      <c r="H183" s="7"/>
      <c r="I183" s="7">
        <v>78.819999999999993</v>
      </c>
      <c r="J183" s="7">
        <v>74.63</v>
      </c>
      <c r="K183" s="7">
        <v>70.540000000000006</v>
      </c>
      <c r="L183" s="7"/>
      <c r="M183" s="7">
        <v>68.52</v>
      </c>
      <c r="N183" s="7"/>
      <c r="O183" s="7"/>
      <c r="P183" s="7"/>
      <c r="Q183" s="7"/>
      <c r="R183" s="7"/>
      <c r="S183" s="7"/>
      <c r="T183" s="7"/>
      <c r="U183" s="7"/>
      <c r="V183" s="7"/>
      <c r="W183" s="11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48"/>
      <c r="AQ183" s="48"/>
      <c r="AR183" s="14" t="s">
        <v>65</v>
      </c>
    </row>
    <row r="184" spans="1:44" x14ac:dyDescent="0.35">
      <c r="A184" s="14" t="s">
        <v>30</v>
      </c>
      <c r="B184" s="41" t="s">
        <v>460</v>
      </c>
      <c r="C184" s="1" t="s">
        <v>292</v>
      </c>
      <c r="D184" s="32">
        <f>COUNT(F184:AN184)</f>
        <v>1</v>
      </c>
      <c r="E184" s="57">
        <f>MEDIAN(F184:AQ184)</f>
        <v>34.26</v>
      </c>
      <c r="F184" s="7">
        <v>34.26</v>
      </c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11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48"/>
      <c r="AQ184" s="48"/>
      <c r="AR184" s="14" t="s">
        <v>30</v>
      </c>
    </row>
    <row r="185" spans="1:44" x14ac:dyDescent="0.35">
      <c r="A185" s="14" t="s">
        <v>171</v>
      </c>
      <c r="B185" s="41" t="s">
        <v>291</v>
      </c>
      <c r="C185" s="1" t="s">
        <v>292</v>
      </c>
      <c r="D185" s="32">
        <f>COUNT(F185:AN185)</f>
        <v>1</v>
      </c>
      <c r="E185" s="57">
        <f>MEDIAN(F185:AQ185)</f>
        <v>74.02</v>
      </c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11"/>
      <c r="X185" s="7">
        <v>74.02</v>
      </c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48"/>
      <c r="AQ185" s="48"/>
      <c r="AR185" s="14" t="s">
        <v>171</v>
      </c>
    </row>
    <row r="186" spans="1:44" x14ac:dyDescent="0.35">
      <c r="A186" s="14" t="s">
        <v>167</v>
      </c>
      <c r="B186" s="41" t="s">
        <v>196</v>
      </c>
      <c r="C186" s="1" t="s">
        <v>197</v>
      </c>
      <c r="D186" s="32">
        <f>COUNT(F186:AN186)</f>
        <v>1</v>
      </c>
      <c r="E186" s="57">
        <f>MEDIAN(F186:AQ186)</f>
        <v>92.13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>
        <v>92.13</v>
      </c>
      <c r="W186" s="11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48"/>
      <c r="AQ186" s="48"/>
      <c r="AR186" s="14" t="s">
        <v>167</v>
      </c>
    </row>
    <row r="187" spans="1:44" x14ac:dyDescent="0.35">
      <c r="A187" s="14" t="s">
        <v>114</v>
      </c>
      <c r="B187" s="41" t="s">
        <v>279</v>
      </c>
      <c r="C187" s="1" t="s">
        <v>428</v>
      </c>
      <c r="D187" s="32">
        <f>COUNT(F187:AN187)</f>
        <v>3</v>
      </c>
      <c r="E187" s="57">
        <f>MEDIAN(F187:AQ187)</f>
        <v>43.6</v>
      </c>
      <c r="F187" s="7"/>
      <c r="G187" s="7"/>
      <c r="H187" s="7"/>
      <c r="I187" s="7"/>
      <c r="J187" s="7"/>
      <c r="K187" s="7">
        <v>57.73</v>
      </c>
      <c r="L187" s="7">
        <v>43.6</v>
      </c>
      <c r="M187" s="7">
        <v>42.06</v>
      </c>
      <c r="N187" s="7"/>
      <c r="O187" s="7"/>
      <c r="P187" s="7"/>
      <c r="Q187" s="7"/>
      <c r="R187" s="7"/>
      <c r="S187" s="7"/>
      <c r="T187" s="7"/>
      <c r="U187" s="7"/>
      <c r="V187" s="7"/>
      <c r="W187" s="11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48"/>
      <c r="AQ187" s="48"/>
      <c r="AR187" s="14" t="s">
        <v>114</v>
      </c>
    </row>
    <row r="188" spans="1:44" x14ac:dyDescent="0.35">
      <c r="A188" s="14" t="s">
        <v>93</v>
      </c>
      <c r="B188" s="41" t="s">
        <v>458</v>
      </c>
      <c r="C188" s="1" t="s">
        <v>459</v>
      </c>
      <c r="D188" s="32">
        <f>COUNT(F188:AN188)</f>
        <v>1</v>
      </c>
      <c r="E188" s="57">
        <f>MEDIAN(F188:AQ188)</f>
        <v>34.340000000000003</v>
      </c>
      <c r="F188" s="7"/>
      <c r="G188" s="7"/>
      <c r="H188" s="7"/>
      <c r="I188" s="7"/>
      <c r="J188" s="7">
        <v>34.340000000000003</v>
      </c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11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48"/>
      <c r="AQ188" s="48"/>
      <c r="AR188" s="14" t="s">
        <v>93</v>
      </c>
    </row>
    <row r="189" spans="1:44" x14ac:dyDescent="0.35">
      <c r="A189" s="14" t="s">
        <v>47</v>
      </c>
      <c r="B189" s="41" t="s">
        <v>364</v>
      </c>
      <c r="C189" s="1" t="s">
        <v>365</v>
      </c>
      <c r="D189" s="32">
        <f>COUNT(F189:AN189)</f>
        <v>2</v>
      </c>
      <c r="E189" s="57">
        <f>MEDIAN(F189:AQ189)</f>
        <v>61.879999999999995</v>
      </c>
      <c r="F189" s="7"/>
      <c r="G189" s="7"/>
      <c r="H189" s="7">
        <v>55.85</v>
      </c>
      <c r="I189" s="7">
        <v>67.91</v>
      </c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11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48"/>
      <c r="AQ189" s="48"/>
      <c r="AR189" s="14" t="s">
        <v>47</v>
      </c>
    </row>
    <row r="190" spans="1:44" x14ac:dyDescent="0.35">
      <c r="A190" s="14" t="str">
        <f>"Paulette Welter "&amp;CHAR(134)</f>
        <v>Paulette Welter †</v>
      </c>
      <c r="B190" s="41" t="s">
        <v>282</v>
      </c>
      <c r="C190" s="1" t="str">
        <f>"Paulette "&amp;CHAR(134)</f>
        <v>Paulette †</v>
      </c>
      <c r="D190" s="32">
        <f>COUNT(F190:AN190)</f>
        <v>11</v>
      </c>
      <c r="E190" s="57">
        <f>MEDIAN(F190:AQ190)</f>
        <v>74.940334128878277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>
        <v>74.95</v>
      </c>
      <c r="U190" s="7">
        <v>72</v>
      </c>
      <c r="V190" s="7">
        <v>74.42</v>
      </c>
      <c r="W190" s="13">
        <v>77.743177402753517</v>
      </c>
      <c r="X190" s="8">
        <v>74.45</v>
      </c>
      <c r="Y190" s="8">
        <v>75.956062558800028</v>
      </c>
      <c r="Z190" s="8">
        <v>74.940334128878277</v>
      </c>
      <c r="AA190" s="8">
        <v>73.954599761051369</v>
      </c>
      <c r="AB190" s="8">
        <v>76.734258271077906</v>
      </c>
      <c r="AC190" s="10">
        <v>73.585707179138083</v>
      </c>
      <c r="AD190" s="10">
        <v>78.754084967320267</v>
      </c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49"/>
      <c r="AQ190" s="49"/>
      <c r="AR190" s="14" t="str">
        <f>"Paulette Welter "&amp;CHAR(134)</f>
        <v>Paulette Welter †</v>
      </c>
    </row>
    <row r="191" spans="1:44" x14ac:dyDescent="0.35">
      <c r="A191" s="14" t="s">
        <v>56</v>
      </c>
      <c r="B191" s="41" t="s">
        <v>456</v>
      </c>
      <c r="C191" s="1" t="s">
        <v>457</v>
      </c>
      <c r="D191" s="32">
        <f>COUNT(F191:AN191)</f>
        <v>1</v>
      </c>
      <c r="E191" s="57">
        <f>MEDIAN(F191:AQ191)</f>
        <v>36.11</v>
      </c>
      <c r="F191" s="7"/>
      <c r="G191" s="7"/>
      <c r="H191" s="7">
        <v>36.11</v>
      </c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11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48"/>
      <c r="AQ191" s="48"/>
      <c r="AR191" s="14" t="s">
        <v>56</v>
      </c>
    </row>
    <row r="192" spans="1:44" x14ac:dyDescent="0.35">
      <c r="A192" s="14" t="s">
        <v>79</v>
      </c>
      <c r="B192" s="41" t="s">
        <v>207</v>
      </c>
      <c r="C192" s="1" t="s">
        <v>208</v>
      </c>
      <c r="D192" s="32">
        <f>COUNT(F192:AN192)</f>
        <v>1</v>
      </c>
      <c r="E192" s="57">
        <f>MEDIAN(F192:AQ192)</f>
        <v>87.76</v>
      </c>
      <c r="F192" s="7"/>
      <c r="G192" s="7"/>
      <c r="H192" s="7"/>
      <c r="I192" s="7"/>
      <c r="J192" s="7">
        <v>87.76</v>
      </c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11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48"/>
      <c r="AQ192" s="48"/>
      <c r="AR192" s="14" t="s">
        <v>79</v>
      </c>
    </row>
    <row r="193" spans="1:44" x14ac:dyDescent="0.35">
      <c r="A193" s="14" t="s">
        <v>120</v>
      </c>
      <c r="B193" s="41" t="s">
        <v>351</v>
      </c>
      <c r="C193" s="1" t="s">
        <v>208</v>
      </c>
      <c r="D193" s="32">
        <f>COUNT(F193:AN193)</f>
        <v>2</v>
      </c>
      <c r="E193" s="57">
        <f>MEDIAN(F193:AQ193)</f>
        <v>64.34</v>
      </c>
      <c r="F193" s="7"/>
      <c r="G193" s="7"/>
      <c r="H193" s="7"/>
      <c r="I193" s="7"/>
      <c r="J193" s="7"/>
      <c r="K193" s="7"/>
      <c r="L193" s="7">
        <v>61.89</v>
      </c>
      <c r="M193" s="7">
        <v>66.790000000000006</v>
      </c>
      <c r="N193" s="7"/>
      <c r="O193" s="7"/>
      <c r="P193" s="7"/>
      <c r="Q193" s="7"/>
      <c r="R193" s="7"/>
      <c r="S193" s="7"/>
      <c r="T193" s="7"/>
      <c r="U193" s="7"/>
      <c r="V193" s="7"/>
      <c r="W193" s="11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48"/>
      <c r="AQ193" s="48"/>
      <c r="AR193" s="14" t="s">
        <v>120</v>
      </c>
    </row>
    <row r="194" spans="1:44" x14ac:dyDescent="0.35">
      <c r="A194" s="14" t="s">
        <v>53</v>
      </c>
      <c r="B194" s="41" t="s">
        <v>266</v>
      </c>
      <c r="C194" s="1" t="s">
        <v>382</v>
      </c>
      <c r="D194" s="32">
        <f>COUNT(F194:AN194)</f>
        <v>1</v>
      </c>
      <c r="E194" s="57">
        <f>MEDIAN(F194:AQ194)</f>
        <v>43.77</v>
      </c>
      <c r="F194" s="7"/>
      <c r="G194" s="7"/>
      <c r="H194" s="7">
        <v>43.77</v>
      </c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11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48"/>
      <c r="AQ194" s="48"/>
      <c r="AR194" s="14" t="s">
        <v>53</v>
      </c>
    </row>
    <row r="195" spans="1:44" x14ac:dyDescent="0.35">
      <c r="A195" s="14" t="s">
        <v>19</v>
      </c>
      <c r="B195" s="41" t="s">
        <v>381</v>
      </c>
      <c r="C195" s="1" t="s">
        <v>382</v>
      </c>
      <c r="D195" s="32">
        <f>COUNT(F195:AN195)</f>
        <v>1</v>
      </c>
      <c r="E195" s="57">
        <f>MEDIAN(F195:AQ195)</f>
        <v>59.14</v>
      </c>
      <c r="F195" s="7">
        <v>59.14</v>
      </c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11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48"/>
      <c r="AQ195" s="48"/>
      <c r="AR195" s="14" t="s">
        <v>19</v>
      </c>
    </row>
    <row r="196" spans="1:44" x14ac:dyDescent="0.35">
      <c r="A196" s="14" t="str">
        <f>"Pierrette Kieffer "&amp;CHAR(134)</f>
        <v>Pierrette Kieffer †</v>
      </c>
      <c r="B196" s="41" t="s">
        <v>307</v>
      </c>
      <c r="C196" s="1" t="str">
        <f>"Pierrette "&amp;CHAR(134)</f>
        <v>Pierrette †</v>
      </c>
      <c r="D196" s="32">
        <f>COUNT(F196:AN196)</f>
        <v>2</v>
      </c>
      <c r="E196" s="57">
        <f>MEDIAN(F196:AQ196)</f>
        <v>40.03</v>
      </c>
      <c r="F196" s="7"/>
      <c r="G196" s="7"/>
      <c r="H196" s="7"/>
      <c r="I196" s="7"/>
      <c r="J196" s="7"/>
      <c r="K196" s="7"/>
      <c r="L196" s="7">
        <v>40.909999999999997</v>
      </c>
      <c r="M196" s="7">
        <v>39.15</v>
      </c>
      <c r="N196" s="7"/>
      <c r="O196" s="7"/>
      <c r="P196" s="7"/>
      <c r="Q196" s="7"/>
      <c r="R196" s="7"/>
      <c r="S196" s="7"/>
      <c r="T196" s="7"/>
      <c r="U196" s="7"/>
      <c r="V196" s="7"/>
      <c r="W196" s="11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48"/>
      <c r="AQ196" s="48"/>
      <c r="AR196" s="14" t="str">
        <f>"Pierrette Kieffer "&amp;CHAR(134)</f>
        <v>Pierrette Kieffer †</v>
      </c>
    </row>
    <row r="197" spans="1:44" x14ac:dyDescent="0.35">
      <c r="A197" s="14" t="str">
        <f>"Pol Saint-Guillain "&amp;CHAR(134)</f>
        <v>Pol Saint-Guillain †</v>
      </c>
      <c r="B197" s="41" t="s">
        <v>215</v>
      </c>
      <c r="C197" s="1" t="str">
        <f>"Pol "&amp;CHAR(134)</f>
        <v>Pol †</v>
      </c>
      <c r="D197" s="32">
        <f>COUNT(F197:AN197)</f>
        <v>7</v>
      </c>
      <c r="E197" s="57">
        <f>MEDIAN(F197:AQ197)</f>
        <v>83.67</v>
      </c>
      <c r="F197" s="7"/>
      <c r="G197" s="7"/>
      <c r="H197" s="7"/>
      <c r="I197" s="7">
        <v>83.23</v>
      </c>
      <c r="J197" s="7">
        <v>78.55</v>
      </c>
      <c r="K197" s="7">
        <v>82.13</v>
      </c>
      <c r="L197" s="7">
        <v>85.58</v>
      </c>
      <c r="M197" s="7">
        <v>83.78</v>
      </c>
      <c r="N197" s="7"/>
      <c r="O197" s="7"/>
      <c r="P197" s="7"/>
      <c r="Q197" s="7">
        <v>89.29</v>
      </c>
      <c r="R197" s="7">
        <v>83.67</v>
      </c>
      <c r="S197" s="7"/>
      <c r="T197" s="7"/>
      <c r="U197" s="7"/>
      <c r="V197" s="7"/>
      <c r="W197" s="11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48"/>
      <c r="AQ197" s="48"/>
      <c r="AR197" s="14" t="str">
        <f>"Pol Saint-Guillain "&amp;CHAR(134)</f>
        <v>Pol Saint-Guillain †</v>
      </c>
    </row>
    <row r="198" spans="1:44" x14ac:dyDescent="0.35">
      <c r="A198" s="14" t="s">
        <v>37</v>
      </c>
      <c r="B198" s="41" t="s">
        <v>193</v>
      </c>
      <c r="C198" s="1" t="s">
        <v>237</v>
      </c>
      <c r="D198" s="32">
        <f>COUNT(F198:AN198)</f>
        <v>11</v>
      </c>
      <c r="E198" s="57">
        <f>MEDIAN(F198:AQ198)</f>
        <v>82.12</v>
      </c>
      <c r="F198" s="7"/>
      <c r="G198" s="7">
        <v>60.05</v>
      </c>
      <c r="H198" s="7">
        <v>73.27</v>
      </c>
      <c r="I198" s="7">
        <v>78.11</v>
      </c>
      <c r="J198" s="7">
        <v>78.540000000000006</v>
      </c>
      <c r="K198" s="7">
        <v>82.07</v>
      </c>
      <c r="L198" s="7">
        <v>83.63</v>
      </c>
      <c r="M198" s="7">
        <v>88.75</v>
      </c>
      <c r="N198" s="7">
        <v>82.12</v>
      </c>
      <c r="O198" s="7"/>
      <c r="P198" s="7">
        <v>89.97</v>
      </c>
      <c r="Q198" s="7">
        <v>88.07</v>
      </c>
      <c r="R198" s="7">
        <v>89.06</v>
      </c>
      <c r="S198" s="7"/>
      <c r="T198" s="7"/>
      <c r="U198" s="7"/>
      <c r="V198" s="7"/>
      <c r="W198" s="11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48"/>
      <c r="AQ198" s="48"/>
      <c r="AR198" s="14" t="s">
        <v>37</v>
      </c>
    </row>
    <row r="199" spans="1:44" x14ac:dyDescent="0.35">
      <c r="A199" s="14" t="s">
        <v>136</v>
      </c>
      <c r="B199" s="41" t="s">
        <v>441</v>
      </c>
      <c r="C199" s="1" t="s">
        <v>442</v>
      </c>
      <c r="D199" s="32">
        <f>COUNT(F199:AN199)</f>
        <v>2</v>
      </c>
      <c r="E199" s="57">
        <f>MEDIAN(F199:AQ199)</f>
        <v>42.424999999999997</v>
      </c>
      <c r="F199" s="7"/>
      <c r="G199" s="7"/>
      <c r="H199" s="7"/>
      <c r="I199" s="7"/>
      <c r="J199" s="7"/>
      <c r="K199" s="7"/>
      <c r="L199" s="7"/>
      <c r="M199" s="7">
        <v>32.35</v>
      </c>
      <c r="N199" s="7">
        <v>52.5</v>
      </c>
      <c r="O199" s="7"/>
      <c r="P199" s="7"/>
      <c r="Q199" s="7"/>
      <c r="R199" s="7"/>
      <c r="S199" s="7"/>
      <c r="T199" s="7"/>
      <c r="U199" s="7"/>
      <c r="V199" s="7"/>
      <c r="W199" s="11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63"/>
      <c r="AP199" s="48"/>
      <c r="AQ199" s="48"/>
      <c r="AR199" s="14" t="s">
        <v>136</v>
      </c>
    </row>
    <row r="200" spans="1:44" x14ac:dyDescent="0.35">
      <c r="A200" s="14" t="s">
        <v>46</v>
      </c>
      <c r="B200" s="41" t="s">
        <v>232</v>
      </c>
      <c r="C200" s="1" t="s">
        <v>212</v>
      </c>
      <c r="D200" s="32">
        <f>COUNT(F200:AN200)</f>
        <v>1</v>
      </c>
      <c r="E200" s="57">
        <f>MEDIAN(F200:AQ200)</f>
        <v>57.75</v>
      </c>
      <c r="F200" s="7"/>
      <c r="G200" s="7"/>
      <c r="H200" s="7">
        <v>57.75</v>
      </c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11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48"/>
      <c r="AQ200" s="48"/>
      <c r="AR200" s="14" t="s">
        <v>46</v>
      </c>
    </row>
    <row r="201" spans="1:44" x14ac:dyDescent="0.35">
      <c r="A201" s="14" t="s">
        <v>32</v>
      </c>
      <c r="B201" s="41" t="s">
        <v>211</v>
      </c>
      <c r="C201" s="1" t="s">
        <v>212</v>
      </c>
      <c r="D201" s="32">
        <f>COUNT(F201:AN201)</f>
        <v>9</v>
      </c>
      <c r="E201" s="57">
        <f>MEDIAN(F201:AQ201)</f>
        <v>86.58</v>
      </c>
      <c r="F201" s="7"/>
      <c r="G201" s="7">
        <v>84.09</v>
      </c>
      <c r="H201" s="7">
        <v>88.41</v>
      </c>
      <c r="I201" s="7">
        <v>91.81</v>
      </c>
      <c r="J201" s="7">
        <v>84.5</v>
      </c>
      <c r="K201" s="7">
        <v>84.71</v>
      </c>
      <c r="L201" s="7">
        <v>87.24</v>
      </c>
      <c r="M201" s="7"/>
      <c r="N201" s="7">
        <v>86.58</v>
      </c>
      <c r="O201" s="7">
        <v>88.39</v>
      </c>
      <c r="P201" s="7">
        <v>85.13</v>
      </c>
      <c r="Q201" s="7"/>
      <c r="R201" s="7"/>
      <c r="S201" s="7"/>
      <c r="T201" s="7"/>
      <c r="U201" s="7"/>
      <c r="V201" s="7"/>
      <c r="W201" s="11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48"/>
      <c r="AQ201" s="48"/>
      <c r="AR201" s="14" t="s">
        <v>32</v>
      </c>
    </row>
    <row r="202" spans="1:44" x14ac:dyDescent="0.35">
      <c r="A202" s="22" t="s">
        <v>1</v>
      </c>
      <c r="B202" s="42" t="s">
        <v>240</v>
      </c>
      <c r="C202" s="20" t="s">
        <v>212</v>
      </c>
      <c r="D202" s="33">
        <f>COUNT(F202:AN202)</f>
        <v>35</v>
      </c>
      <c r="E202" s="34">
        <f>MEDIAN(F202:AQ202)</f>
        <v>80.91</v>
      </c>
      <c r="F202" s="19">
        <v>83.81</v>
      </c>
      <c r="G202" s="19">
        <v>73.44</v>
      </c>
      <c r="H202" s="19">
        <v>76.91</v>
      </c>
      <c r="I202" s="19">
        <v>79.22</v>
      </c>
      <c r="J202" s="19">
        <v>77.73</v>
      </c>
      <c r="K202" s="19">
        <v>78.349999999999994</v>
      </c>
      <c r="L202" s="19">
        <v>81.099999999999994</v>
      </c>
      <c r="M202" s="19">
        <v>82.01</v>
      </c>
      <c r="N202" s="19">
        <v>80.86</v>
      </c>
      <c r="O202" s="19">
        <v>80.89</v>
      </c>
      <c r="P202" s="19">
        <v>79.13</v>
      </c>
      <c r="Q202" s="19">
        <v>80.349999999999994</v>
      </c>
      <c r="R202" s="19">
        <v>81.44</v>
      </c>
      <c r="S202" s="19">
        <v>82.7</v>
      </c>
      <c r="T202" s="19">
        <v>81.510000000000005</v>
      </c>
      <c r="U202" s="19">
        <v>80.63</v>
      </c>
      <c r="V202" s="19">
        <v>83.75</v>
      </c>
      <c r="W202" s="25">
        <v>83.457489449223814</v>
      </c>
      <c r="X202" s="24">
        <v>80.91</v>
      </c>
      <c r="Y202" s="24">
        <v>82.177621733041946</v>
      </c>
      <c r="Z202" s="24">
        <v>83.008036739380017</v>
      </c>
      <c r="AA202" s="24">
        <v>81.831328728801509</v>
      </c>
      <c r="AB202" s="24">
        <v>82.163881004940606</v>
      </c>
      <c r="AC202" s="19">
        <v>81.434581043956044</v>
      </c>
      <c r="AD202" s="19">
        <v>81.852600136470613</v>
      </c>
      <c r="AE202" s="19">
        <v>82.045232781690487</v>
      </c>
      <c r="AF202" s="19">
        <v>81.982942430703616</v>
      </c>
      <c r="AG202" s="24">
        <v>80.080160320641284</v>
      </c>
      <c r="AH202" s="19">
        <v>78.986272439281947</v>
      </c>
      <c r="AI202" s="24">
        <v>83.1981460023175</v>
      </c>
      <c r="AJ202" s="19">
        <v>80.207134637514386</v>
      </c>
      <c r="AK202" s="19">
        <v>80.631050619797804</v>
      </c>
      <c r="AL202" s="24">
        <v>81.12</v>
      </c>
      <c r="AM202" s="21">
        <v>80.089153046062407</v>
      </c>
      <c r="AN202" s="28">
        <v>78.765492540668589</v>
      </c>
      <c r="AO202" s="26">
        <v>79.509557886733518</v>
      </c>
      <c r="AP202" s="51"/>
      <c r="AQ202" s="51">
        <v>76.530948055064471</v>
      </c>
      <c r="AR202" s="22" t="s">
        <v>1</v>
      </c>
    </row>
    <row r="203" spans="1:44" x14ac:dyDescent="0.35">
      <c r="A203" s="14" t="s">
        <v>92</v>
      </c>
      <c r="B203" s="41" t="s">
        <v>431</v>
      </c>
      <c r="C203" s="1" t="s">
        <v>212</v>
      </c>
      <c r="D203" s="32">
        <f>COUNT(F203:AN203)</f>
        <v>1</v>
      </c>
      <c r="E203" s="57">
        <f>MEDIAN(F203:AQ203)</f>
        <v>47.38</v>
      </c>
      <c r="F203" s="7"/>
      <c r="G203" s="7"/>
      <c r="H203" s="7"/>
      <c r="I203" s="7"/>
      <c r="J203" s="7">
        <v>47.38</v>
      </c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11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48"/>
      <c r="AQ203" s="48"/>
      <c r="AR203" s="14" t="s">
        <v>92</v>
      </c>
    </row>
    <row r="204" spans="1:44" x14ac:dyDescent="0.35">
      <c r="A204" s="14" t="s">
        <v>161</v>
      </c>
      <c r="B204" s="41" t="s">
        <v>369</v>
      </c>
      <c r="C204" s="1" t="s">
        <v>370</v>
      </c>
      <c r="D204" s="32">
        <f>COUNT(F204:AN204)</f>
        <v>1</v>
      </c>
      <c r="E204" s="34">
        <f>MEDIAN(F204:AQ204)</f>
        <v>61.45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61.45</v>
      </c>
      <c r="U204" s="7"/>
      <c r="V204" s="7"/>
      <c r="W204" s="11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48"/>
      <c r="AQ204" s="48"/>
      <c r="AR204" s="14" t="s">
        <v>161</v>
      </c>
    </row>
    <row r="205" spans="1:44" x14ac:dyDescent="0.35">
      <c r="A205" s="14" t="s">
        <v>9</v>
      </c>
      <c r="B205" s="41" t="s">
        <v>272</v>
      </c>
      <c r="C205" s="1" t="s">
        <v>273</v>
      </c>
      <c r="D205" s="32">
        <f>COUNT(F205:AN205)</f>
        <v>5</v>
      </c>
      <c r="E205" s="57">
        <f>MEDIAN(F205:AQ205)</f>
        <v>76.61</v>
      </c>
      <c r="F205" s="7">
        <v>76.61</v>
      </c>
      <c r="G205" s="7">
        <v>72.62</v>
      </c>
      <c r="H205" s="7">
        <v>73.27</v>
      </c>
      <c r="I205" s="7">
        <v>79.34</v>
      </c>
      <c r="J205" s="7">
        <v>78.03</v>
      </c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11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48"/>
      <c r="AQ205" s="48"/>
      <c r="AR205" s="14" t="s">
        <v>9</v>
      </c>
    </row>
    <row r="206" spans="1:44" x14ac:dyDescent="0.35">
      <c r="A206" s="14" t="s">
        <v>60</v>
      </c>
      <c r="B206" s="41" t="s">
        <v>205</v>
      </c>
      <c r="C206" s="1" t="s">
        <v>206</v>
      </c>
      <c r="D206" s="32">
        <f>COUNT(F206:AN206)</f>
        <v>1</v>
      </c>
      <c r="E206" s="57">
        <f>MEDIAN(F206:AQ206)</f>
        <v>88.8</v>
      </c>
      <c r="F206" s="7"/>
      <c r="G206" s="7"/>
      <c r="H206" s="7"/>
      <c r="I206" s="7">
        <v>88.8</v>
      </c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11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48"/>
      <c r="AQ206" s="48"/>
      <c r="AR206" s="14" t="s">
        <v>60</v>
      </c>
    </row>
    <row r="207" spans="1:44" x14ac:dyDescent="0.35">
      <c r="A207" s="14" t="s">
        <v>80</v>
      </c>
      <c r="B207" s="41" t="s">
        <v>333</v>
      </c>
      <c r="C207" s="1" t="s">
        <v>334</v>
      </c>
      <c r="D207" s="32">
        <f>COUNT(F207:AN207)</f>
        <v>1</v>
      </c>
      <c r="E207" s="57">
        <f>MEDIAN(F207:AQ207)</f>
        <v>67.23</v>
      </c>
      <c r="F207" s="7"/>
      <c r="G207" s="7"/>
      <c r="H207" s="7"/>
      <c r="I207" s="7"/>
      <c r="J207" s="7">
        <v>67.23</v>
      </c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11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48"/>
      <c r="AQ207" s="48"/>
      <c r="AR207" s="14" t="s">
        <v>80</v>
      </c>
    </row>
    <row r="208" spans="1:44" x14ac:dyDescent="0.35">
      <c r="A208" s="14" t="s">
        <v>530</v>
      </c>
      <c r="B208" s="41"/>
      <c r="C208" s="1"/>
      <c r="D208" s="32">
        <f>COUNT(F208:AN208)</f>
        <v>1</v>
      </c>
      <c r="E208" s="57">
        <f>MEDIAN(F208:AQ208)</f>
        <v>38.295880149812731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11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>
        <v>38.295880149812731</v>
      </c>
      <c r="AO208" s="7"/>
      <c r="AP208" s="48"/>
      <c r="AQ208" s="48"/>
      <c r="AR208" s="14" t="s">
        <v>530</v>
      </c>
    </row>
    <row r="209" spans="1:44" x14ac:dyDescent="0.35">
      <c r="A209" s="14" t="s">
        <v>174</v>
      </c>
      <c r="B209" s="41" t="s">
        <v>354</v>
      </c>
      <c r="C209" s="1" t="s">
        <v>355</v>
      </c>
      <c r="D209" s="32">
        <f>COUNT(F209:AN209)</f>
        <v>1</v>
      </c>
      <c r="E209" s="57">
        <f>MEDIAN(F209:AQ209)</f>
        <v>63.142512077294683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11"/>
      <c r="X209" s="7"/>
      <c r="Y209" s="7"/>
      <c r="Z209" s="7"/>
      <c r="AA209" s="7">
        <v>63.142512077294683</v>
      </c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48"/>
      <c r="AQ209" s="48"/>
      <c r="AR209" s="14" t="s">
        <v>174</v>
      </c>
    </row>
    <row r="210" spans="1:44" x14ac:dyDescent="0.35">
      <c r="A210" s="14" t="s">
        <v>104</v>
      </c>
      <c r="B210" s="41" t="s">
        <v>189</v>
      </c>
      <c r="C210" s="1" t="s">
        <v>190</v>
      </c>
      <c r="D210" s="32">
        <f>COUNT(F210:AN210)</f>
        <v>1</v>
      </c>
      <c r="E210" s="57">
        <f>MEDIAN(F210:AQ210)</f>
        <v>93.64</v>
      </c>
      <c r="F210" s="7"/>
      <c r="G210" s="7"/>
      <c r="H210" s="7"/>
      <c r="I210" s="7"/>
      <c r="J210" s="7"/>
      <c r="K210" s="7">
        <v>93.64</v>
      </c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11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48"/>
      <c r="AQ210" s="48"/>
      <c r="AR210" s="14" t="s">
        <v>104</v>
      </c>
    </row>
    <row r="211" spans="1:44" x14ac:dyDescent="0.35">
      <c r="A211" s="14" t="s">
        <v>151</v>
      </c>
      <c r="B211" s="41" t="s">
        <v>420</v>
      </c>
      <c r="C211" s="1" t="s">
        <v>190</v>
      </c>
      <c r="D211" s="32">
        <f>COUNT(F211:AN211)</f>
        <v>2</v>
      </c>
      <c r="E211" s="57">
        <f>MEDIAN(F211:AQ211)</f>
        <v>51.025000000000006</v>
      </c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>
        <v>49.17</v>
      </c>
      <c r="Q211" s="7">
        <v>52.88</v>
      </c>
      <c r="R211" s="7"/>
      <c r="S211" s="7"/>
      <c r="T211" s="7"/>
      <c r="U211" s="7"/>
      <c r="V211" s="7"/>
      <c r="W211" s="11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48"/>
      <c r="AQ211" s="48"/>
      <c r="AR211" s="14" t="s">
        <v>151</v>
      </c>
    </row>
    <row r="212" spans="1:44" x14ac:dyDescent="0.35">
      <c r="A212" s="14" t="s">
        <v>29</v>
      </c>
      <c r="B212" s="41" t="s">
        <v>418</v>
      </c>
      <c r="C212" s="1" t="s">
        <v>202</v>
      </c>
      <c r="D212" s="32">
        <f>COUNT(F212:AN212)</f>
        <v>1</v>
      </c>
      <c r="E212" s="57">
        <f>MEDIAN(F212:AQ212)</f>
        <v>44.56</v>
      </c>
      <c r="F212" s="7">
        <v>44.56</v>
      </c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11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48"/>
      <c r="AQ212" s="48"/>
      <c r="AR212" s="14" t="s">
        <v>29</v>
      </c>
    </row>
    <row r="213" spans="1:44" x14ac:dyDescent="0.35">
      <c r="A213" s="14" t="s">
        <v>58</v>
      </c>
      <c r="B213" s="41" t="s">
        <v>191</v>
      </c>
      <c r="C213" s="1" t="s">
        <v>202</v>
      </c>
      <c r="D213" s="32">
        <f>COUNT(F213:AN213)</f>
        <v>2</v>
      </c>
      <c r="E213" s="57">
        <f>MEDIAN(F213:AQ213)</f>
        <v>89.814999999999998</v>
      </c>
      <c r="F213" s="7"/>
      <c r="G213" s="7"/>
      <c r="H213" s="7"/>
      <c r="I213" s="7">
        <v>91.63</v>
      </c>
      <c r="J213" s="7">
        <v>88</v>
      </c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11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48"/>
      <c r="AQ213" s="48"/>
      <c r="AR213" s="14" t="s">
        <v>58</v>
      </c>
    </row>
    <row r="214" spans="1:44" x14ac:dyDescent="0.35">
      <c r="A214" s="14" t="s">
        <v>156</v>
      </c>
      <c r="B214" s="41" t="s">
        <v>462</v>
      </c>
      <c r="C214" s="1" t="s">
        <v>444</v>
      </c>
      <c r="D214" s="32">
        <f>COUNT(F214:AN214)</f>
        <v>1</v>
      </c>
      <c r="E214" s="57">
        <f>MEDIAN(F214:AQ214)</f>
        <v>29.52</v>
      </c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>
        <v>29.52</v>
      </c>
      <c r="R214" s="7"/>
      <c r="S214" s="7"/>
      <c r="T214" s="7"/>
      <c r="U214" s="7"/>
      <c r="V214" s="7"/>
      <c r="W214" s="11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48"/>
      <c r="AQ214" s="48"/>
      <c r="AR214" s="14" t="s">
        <v>156</v>
      </c>
    </row>
    <row r="215" spans="1:44" x14ac:dyDescent="0.35">
      <c r="A215" s="14" t="s">
        <v>160</v>
      </c>
      <c r="B215" s="41" t="s">
        <v>443</v>
      </c>
      <c r="C215" s="1" t="s">
        <v>444</v>
      </c>
      <c r="D215" s="32">
        <f>COUNT(F215:AN215)</f>
        <v>1</v>
      </c>
      <c r="E215" s="57">
        <f>MEDIAN(F215:AQ215)</f>
        <v>42.29</v>
      </c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>
        <v>42.29</v>
      </c>
      <c r="T215" s="7"/>
      <c r="U215" s="7"/>
      <c r="V215" s="7"/>
      <c r="W215" s="11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48"/>
      <c r="AQ215" s="48"/>
      <c r="AR215" s="14" t="s">
        <v>160</v>
      </c>
    </row>
    <row r="216" spans="1:44" x14ac:dyDescent="0.35">
      <c r="A216" s="22" t="s">
        <v>12</v>
      </c>
      <c r="B216" s="42" t="s">
        <v>240</v>
      </c>
      <c r="C216" s="20" t="s">
        <v>286</v>
      </c>
      <c r="D216" s="33">
        <f>COUNT(F216:AN216)</f>
        <v>35</v>
      </c>
      <c r="E216" s="34">
        <f>MEDIAN(F216:AQ216)</f>
        <v>74.3</v>
      </c>
      <c r="F216" s="19">
        <v>73.16</v>
      </c>
      <c r="G216" s="19">
        <v>64.040000000000006</v>
      </c>
      <c r="H216" s="19">
        <v>69.849999999999994</v>
      </c>
      <c r="I216" s="19">
        <v>71.650000000000006</v>
      </c>
      <c r="J216" s="19">
        <v>70.89</v>
      </c>
      <c r="K216" s="19">
        <v>70.010000000000005</v>
      </c>
      <c r="L216" s="19">
        <v>82.77</v>
      </c>
      <c r="M216" s="19">
        <v>76.62</v>
      </c>
      <c r="N216" s="19">
        <v>74.3</v>
      </c>
      <c r="O216" s="19">
        <v>75.989999999999995</v>
      </c>
      <c r="P216" s="19">
        <v>74.17</v>
      </c>
      <c r="Q216" s="19">
        <v>74</v>
      </c>
      <c r="R216" s="19">
        <v>74.92</v>
      </c>
      <c r="S216" s="19">
        <v>77.260000000000005</v>
      </c>
      <c r="T216" s="19">
        <v>73.959999999999994</v>
      </c>
      <c r="U216" s="19">
        <v>74.11</v>
      </c>
      <c r="V216" s="19">
        <v>76.5</v>
      </c>
      <c r="W216" s="25">
        <v>78.067613591226376</v>
      </c>
      <c r="X216" s="24">
        <v>74.58</v>
      </c>
      <c r="Y216" s="24">
        <v>75.984558835595095</v>
      </c>
      <c r="Z216" s="24">
        <v>74.855491329479776</v>
      </c>
      <c r="AA216" s="24">
        <v>74.857796989002779</v>
      </c>
      <c r="AB216" s="24">
        <v>76.466751036252845</v>
      </c>
      <c r="AC216" s="19">
        <v>75.322347398129352</v>
      </c>
      <c r="AD216" s="19">
        <v>75.922131147540981</v>
      </c>
      <c r="AE216" s="19">
        <v>77.878898075843409</v>
      </c>
      <c r="AF216" s="19">
        <v>78.455578512396698</v>
      </c>
      <c r="AG216" s="24">
        <v>76.83557394002068</v>
      </c>
      <c r="AH216" s="19">
        <v>71.413502109704638</v>
      </c>
      <c r="AI216" s="24">
        <v>75.59354226020892</v>
      </c>
      <c r="AJ216" s="19">
        <v>72.932894429187741</v>
      </c>
      <c r="AK216" s="19">
        <v>73.285568065506652</v>
      </c>
      <c r="AL216" s="24">
        <v>73.44</v>
      </c>
      <c r="AM216" s="21">
        <v>73.699851411589904</v>
      </c>
      <c r="AN216" s="28">
        <v>68.696479543292099</v>
      </c>
      <c r="AO216" s="26">
        <v>71.089536138079822</v>
      </c>
      <c r="AP216" s="51"/>
      <c r="AQ216" s="51">
        <v>68.267275774357927</v>
      </c>
      <c r="AR216" s="22" t="s">
        <v>12</v>
      </c>
    </row>
    <row r="217" spans="1:44" x14ac:dyDescent="0.35">
      <c r="A217" s="14" t="s">
        <v>148</v>
      </c>
      <c r="B217" s="41" t="s">
        <v>441</v>
      </c>
      <c r="C217" s="1" t="s">
        <v>455</v>
      </c>
      <c r="D217" s="32">
        <f>COUNT(F217:AN217)</f>
        <v>1</v>
      </c>
      <c r="E217" s="57">
        <f>MEDIAN(F217:AQ217)</f>
        <v>37.770000000000003</v>
      </c>
      <c r="F217" s="7"/>
      <c r="G217" s="7"/>
      <c r="H217" s="7"/>
      <c r="I217" s="7"/>
      <c r="J217" s="7"/>
      <c r="K217" s="7"/>
      <c r="L217" s="7"/>
      <c r="M217" s="7"/>
      <c r="N217" s="7">
        <v>37.770000000000003</v>
      </c>
      <c r="O217" s="7"/>
      <c r="P217" s="7"/>
      <c r="Q217" s="7"/>
      <c r="R217" s="7"/>
      <c r="S217" s="7"/>
      <c r="T217" s="7"/>
      <c r="U217" s="7"/>
      <c r="V217" s="7"/>
      <c r="W217" s="11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48"/>
      <c r="AQ217" s="48"/>
      <c r="AR217" s="14" t="s">
        <v>148</v>
      </c>
    </row>
    <row r="218" spans="1:44" x14ac:dyDescent="0.35">
      <c r="A218" s="14" t="s">
        <v>478</v>
      </c>
      <c r="B218" s="41" t="s">
        <v>287</v>
      </c>
      <c r="C218" s="1" t="s">
        <v>512</v>
      </c>
      <c r="D218" s="32">
        <f>COUNT(F218:AN218)</f>
        <v>1</v>
      </c>
      <c r="E218" s="57">
        <f>MEDIAN(F218:AQ218)</f>
        <v>76.351814219508611</v>
      </c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11"/>
      <c r="X218" s="7"/>
      <c r="Y218" s="7"/>
      <c r="Z218" s="7"/>
      <c r="AA218" s="7"/>
      <c r="AB218" s="7"/>
      <c r="AC218" s="7"/>
      <c r="AD218" s="7"/>
      <c r="AE218" s="7"/>
      <c r="AF218" s="7">
        <v>76.351814219508611</v>
      </c>
      <c r="AG218" s="7"/>
      <c r="AH218" s="7"/>
      <c r="AI218" s="7"/>
      <c r="AJ218" s="7"/>
      <c r="AK218" s="7"/>
      <c r="AL218" s="7"/>
      <c r="AM218" s="7"/>
      <c r="AN218" s="7"/>
      <c r="AO218" s="7"/>
      <c r="AP218" s="48"/>
      <c r="AQ218" s="48"/>
      <c r="AR218" s="14" t="s">
        <v>478</v>
      </c>
    </row>
    <row r="219" spans="1:44" x14ac:dyDescent="0.35">
      <c r="A219" s="14" t="s">
        <v>122</v>
      </c>
      <c r="B219" s="41" t="s">
        <v>433</v>
      </c>
      <c r="C219" s="1" t="s">
        <v>218</v>
      </c>
      <c r="D219" s="32">
        <f>COUNT(F219:AN219)</f>
        <v>6</v>
      </c>
      <c r="E219" s="57">
        <f>MEDIAN(F219:AQ219)</f>
        <v>83.335000000000008</v>
      </c>
      <c r="F219" s="7"/>
      <c r="G219" s="7"/>
      <c r="H219" s="7"/>
      <c r="I219" s="7"/>
      <c r="J219" s="7"/>
      <c r="K219" s="7"/>
      <c r="L219" s="7">
        <v>81.069999999999993</v>
      </c>
      <c r="M219" s="7">
        <v>83.04</v>
      </c>
      <c r="N219" s="7">
        <v>84.61</v>
      </c>
      <c r="O219" s="7">
        <v>85.58</v>
      </c>
      <c r="P219" s="7">
        <v>81.88</v>
      </c>
      <c r="Q219" s="7">
        <v>83.63</v>
      </c>
      <c r="R219" s="7"/>
      <c r="S219" s="7"/>
      <c r="T219" s="7"/>
      <c r="U219" s="7"/>
      <c r="V219" s="7"/>
      <c r="W219" s="11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48"/>
      <c r="AQ219" s="48"/>
      <c r="AR219" s="14" t="s">
        <v>122</v>
      </c>
    </row>
    <row r="220" spans="1:44" x14ac:dyDescent="0.35">
      <c r="A220" s="14" t="s">
        <v>529</v>
      </c>
      <c r="B220" s="41"/>
      <c r="C220" s="1"/>
      <c r="D220" s="32">
        <f>COUNT(F220:AN220)</f>
        <v>1</v>
      </c>
      <c r="E220" s="57">
        <f>MEDIAN(F220:AQ220)</f>
        <v>58.36820083682008</v>
      </c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11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>
        <v>58.36820083682008</v>
      </c>
      <c r="AO220" s="7"/>
      <c r="AP220" s="48"/>
      <c r="AQ220" s="48"/>
      <c r="AR220" s="14" t="s">
        <v>529</v>
      </c>
    </row>
    <row r="221" spans="1:44" x14ac:dyDescent="0.35">
      <c r="A221" s="46" t="s">
        <v>531</v>
      </c>
      <c r="B221" s="43"/>
      <c r="C221" s="30"/>
      <c r="D221" s="33"/>
      <c r="E221" s="34">
        <f>MEDIAN(F221:AQ221)</f>
        <v>87.127533922763064</v>
      </c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31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6">
        <v>89.42825865781802</v>
      </c>
      <c r="AP221" s="51"/>
      <c r="AQ221" s="51">
        <v>84.826809187708108</v>
      </c>
      <c r="AR221" s="46" t="s">
        <v>531</v>
      </c>
    </row>
    <row r="222" spans="1:44" x14ac:dyDescent="0.35">
      <c r="A222" s="22" t="s">
        <v>27</v>
      </c>
      <c r="B222" s="42" t="s">
        <v>379</v>
      </c>
      <c r="C222" s="20" t="s">
        <v>380</v>
      </c>
      <c r="D222" s="33">
        <f>COUNT(F222:AN222)</f>
        <v>32</v>
      </c>
      <c r="E222" s="34">
        <f>MEDIAN(F222:AQ222)</f>
        <v>61.535893536121677</v>
      </c>
      <c r="F222" s="19">
        <v>49.25</v>
      </c>
      <c r="G222" s="19">
        <v>46.13</v>
      </c>
      <c r="H222" s="19">
        <v>60.2</v>
      </c>
      <c r="I222" s="19">
        <v>69.8</v>
      </c>
      <c r="J222" s="19"/>
      <c r="K222" s="19"/>
      <c r="L222" s="19"/>
      <c r="M222" s="19">
        <v>60.63</v>
      </c>
      <c r="N222" s="19">
        <v>55.33</v>
      </c>
      <c r="O222" s="19">
        <v>58.02</v>
      </c>
      <c r="P222" s="19">
        <v>58.44</v>
      </c>
      <c r="Q222" s="19">
        <v>55.07</v>
      </c>
      <c r="R222" s="19">
        <v>59.78</v>
      </c>
      <c r="S222" s="19">
        <v>59.44</v>
      </c>
      <c r="T222" s="19">
        <v>58.94</v>
      </c>
      <c r="U222" s="19">
        <v>60.8</v>
      </c>
      <c r="V222" s="19">
        <v>62.96</v>
      </c>
      <c r="W222" s="25">
        <v>65.056006578955447</v>
      </c>
      <c r="X222" s="24">
        <v>62.43</v>
      </c>
      <c r="Y222" s="24">
        <v>64.451827242524914</v>
      </c>
      <c r="Z222" s="19">
        <v>61.066048667439162</v>
      </c>
      <c r="AA222" s="24">
        <v>62.577962577962573</v>
      </c>
      <c r="AB222" s="24">
        <v>63.465270955723689</v>
      </c>
      <c r="AC222" s="19">
        <v>64.557373315881605</v>
      </c>
      <c r="AD222" s="19">
        <v>66.796116504854368</v>
      </c>
      <c r="AE222" s="19">
        <v>63.036963036963037</v>
      </c>
      <c r="AF222" s="19">
        <v>63.315834279228149</v>
      </c>
      <c r="AG222" s="24">
        <v>63.895699075371255</v>
      </c>
      <c r="AH222" s="19">
        <v>63.239875389408098</v>
      </c>
      <c r="AI222" s="24">
        <v>63.132293011294593</v>
      </c>
      <c r="AJ222" s="19">
        <v>58.086253369272235</v>
      </c>
      <c r="AK222" s="19">
        <v>60.710494079216005</v>
      </c>
      <c r="AL222" s="24">
        <v>61.76</v>
      </c>
      <c r="AM222" s="21">
        <v>66.445933531099001</v>
      </c>
      <c r="AN222" s="28">
        <v>58.745883538902106</v>
      </c>
      <c r="AO222" s="26">
        <v>61.311787072243348</v>
      </c>
      <c r="AP222" s="51"/>
      <c r="AQ222" s="51">
        <v>63.616317530319733</v>
      </c>
      <c r="AR222" s="22" t="s">
        <v>27</v>
      </c>
    </row>
    <row r="223" spans="1:44" x14ac:dyDescent="0.35">
      <c r="A223" s="14" t="s">
        <v>131</v>
      </c>
      <c r="B223" s="41" t="s">
        <v>251</v>
      </c>
      <c r="C223" s="1" t="s">
        <v>252</v>
      </c>
      <c r="D223" s="32">
        <f>COUNT(F223:AN223)</f>
        <v>1</v>
      </c>
      <c r="E223" s="57">
        <f>MEDIAN(F223:AQ223)</f>
        <v>79.150000000000006</v>
      </c>
      <c r="F223" s="7"/>
      <c r="G223" s="7"/>
      <c r="H223" s="7"/>
      <c r="I223" s="7"/>
      <c r="J223" s="7"/>
      <c r="K223" s="7"/>
      <c r="L223" s="7"/>
      <c r="M223" s="7">
        <v>79.150000000000006</v>
      </c>
      <c r="N223" s="7"/>
      <c r="O223" s="7"/>
      <c r="P223" s="7"/>
      <c r="Q223" s="7"/>
      <c r="R223" s="7"/>
      <c r="S223" s="7"/>
      <c r="T223" s="7"/>
      <c r="U223" s="7"/>
      <c r="V223" s="7"/>
      <c r="W223" s="11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48"/>
      <c r="AQ223" s="48"/>
      <c r="AR223" s="14" t="s">
        <v>131</v>
      </c>
    </row>
    <row r="224" spans="1:44" x14ac:dyDescent="0.35">
      <c r="A224" s="14" t="str">
        <f>"Thésy Thielen "&amp;CHAR(134)</f>
        <v>Thésy Thielen †</v>
      </c>
      <c r="B224" s="41" t="s">
        <v>222</v>
      </c>
      <c r="C224" s="1" t="s">
        <v>223</v>
      </c>
      <c r="D224" s="32">
        <f>COUNT(F224:AN224)</f>
        <v>24</v>
      </c>
      <c r="E224" s="57">
        <f>MEDIAN(F224:AQ224)</f>
        <v>83.036318467873514</v>
      </c>
      <c r="F224" s="7">
        <v>82.09</v>
      </c>
      <c r="G224" s="7">
        <v>81.84</v>
      </c>
      <c r="H224" s="7">
        <v>83.39</v>
      </c>
      <c r="I224" s="7">
        <v>84.27</v>
      </c>
      <c r="J224" s="7">
        <v>82.45</v>
      </c>
      <c r="K224" s="7">
        <v>83.21</v>
      </c>
      <c r="L224" s="7">
        <v>85.59</v>
      </c>
      <c r="M224" s="7">
        <v>85.68</v>
      </c>
      <c r="N224" s="7">
        <v>83.77</v>
      </c>
      <c r="O224" s="7">
        <v>85</v>
      </c>
      <c r="P224" s="7">
        <v>84.13</v>
      </c>
      <c r="Q224" s="7">
        <v>82.51</v>
      </c>
      <c r="R224" s="7">
        <v>85.01</v>
      </c>
      <c r="S224" s="7">
        <v>83.75</v>
      </c>
      <c r="T224" s="7">
        <v>80.069999999999993</v>
      </c>
      <c r="U224" s="7">
        <v>82.56</v>
      </c>
      <c r="V224" s="7">
        <v>81.03</v>
      </c>
      <c r="W224" s="13">
        <v>83.974094776293583</v>
      </c>
      <c r="X224" s="8">
        <v>79.97</v>
      </c>
      <c r="Y224" s="8">
        <v>82.862636935747034</v>
      </c>
      <c r="Z224" s="8">
        <v>80.189718482252147</v>
      </c>
      <c r="AA224" s="8">
        <v>81.735159817351601</v>
      </c>
      <c r="AB224" s="8">
        <v>77.323420074349443</v>
      </c>
      <c r="AC224" s="10">
        <v>86.290322580645167</v>
      </c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49"/>
      <c r="AQ224" s="49"/>
      <c r="AR224" s="14" t="str">
        <f>"Thésy Thielen "&amp;CHAR(134)</f>
        <v>Thésy Thielen †</v>
      </c>
    </row>
    <row r="225" spans="1:44" x14ac:dyDescent="0.35">
      <c r="A225" s="14" t="s">
        <v>89</v>
      </c>
      <c r="B225" s="41" t="s">
        <v>202</v>
      </c>
      <c r="C225" s="1" t="s">
        <v>409</v>
      </c>
      <c r="D225" s="32">
        <f>COUNT(F225:AN225)</f>
        <v>1</v>
      </c>
      <c r="E225" s="57">
        <f>MEDIAN(F225:AQ225)</f>
        <v>52.76</v>
      </c>
      <c r="F225" s="7"/>
      <c r="G225" s="7"/>
      <c r="H225" s="7"/>
      <c r="I225" s="7"/>
      <c r="J225" s="7">
        <v>52.76</v>
      </c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11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48"/>
      <c r="AQ225" s="48"/>
      <c r="AR225" s="14" t="s">
        <v>89</v>
      </c>
    </row>
    <row r="226" spans="1:44" x14ac:dyDescent="0.35">
      <c r="A226" s="14" t="s">
        <v>149</v>
      </c>
      <c r="B226" s="41" t="s">
        <v>394</v>
      </c>
      <c r="C226" s="1" t="s">
        <v>395</v>
      </c>
      <c r="D226" s="32">
        <f>COUNT(F226:AN226)</f>
        <v>3</v>
      </c>
      <c r="E226" s="57">
        <f>MEDIAN(F226:AQ226)</f>
        <v>57.02</v>
      </c>
      <c r="F226" s="7"/>
      <c r="G226" s="7"/>
      <c r="H226" s="7"/>
      <c r="I226" s="7"/>
      <c r="J226" s="7"/>
      <c r="K226" s="7"/>
      <c r="L226" s="7"/>
      <c r="M226" s="7"/>
      <c r="N226" s="7"/>
      <c r="O226" s="7">
        <v>51.72</v>
      </c>
      <c r="P226" s="7">
        <v>57.02</v>
      </c>
      <c r="Q226" s="7">
        <v>57.84</v>
      </c>
      <c r="R226" s="7"/>
      <c r="S226" s="7"/>
      <c r="T226" s="7"/>
      <c r="U226" s="7"/>
      <c r="V226" s="7"/>
      <c r="W226" s="11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48"/>
      <c r="AQ226" s="48"/>
      <c r="AR226" s="14" t="s">
        <v>149</v>
      </c>
    </row>
    <row r="227" spans="1:44" x14ac:dyDescent="0.35">
      <c r="A227" s="14" t="s">
        <v>132</v>
      </c>
      <c r="B227" s="41" t="s">
        <v>301</v>
      </c>
      <c r="C227" s="1" t="s">
        <v>358</v>
      </c>
      <c r="D227" s="32">
        <f>COUNT(F227:AN227)</f>
        <v>1</v>
      </c>
      <c r="E227" s="57">
        <f>MEDIAN(F227:AQ227)</f>
        <v>62.29</v>
      </c>
      <c r="F227" s="7"/>
      <c r="G227" s="7"/>
      <c r="H227" s="7"/>
      <c r="I227" s="7"/>
      <c r="J227" s="7"/>
      <c r="K227" s="7"/>
      <c r="L227" s="7"/>
      <c r="M227" s="7">
        <v>62.29</v>
      </c>
      <c r="N227" s="7"/>
      <c r="O227" s="7"/>
      <c r="P227" s="7"/>
      <c r="Q227" s="7"/>
      <c r="R227" s="7"/>
      <c r="S227" s="7"/>
      <c r="T227" s="7"/>
      <c r="U227" s="7"/>
      <c r="V227" s="7"/>
      <c r="W227" s="11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48"/>
      <c r="AQ227" s="48"/>
      <c r="AR227" s="14" t="s">
        <v>132</v>
      </c>
    </row>
    <row r="228" spans="1:44" x14ac:dyDescent="0.35">
      <c r="A228" s="14" t="s">
        <v>479</v>
      </c>
      <c r="B228" s="41" t="s">
        <v>513</v>
      </c>
      <c r="C228" s="1" t="s">
        <v>358</v>
      </c>
      <c r="D228" s="32">
        <f>COUNT(F228:AN228)</f>
        <v>1</v>
      </c>
      <c r="E228" s="57">
        <f>MEDIAN(F228:AQ228)</f>
        <v>71.193415637860085</v>
      </c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11"/>
      <c r="X228" s="7"/>
      <c r="Y228" s="7"/>
      <c r="Z228" s="7"/>
      <c r="AA228" s="7"/>
      <c r="AB228" s="7"/>
      <c r="AC228" s="7"/>
      <c r="AD228" s="7"/>
      <c r="AE228" s="7"/>
      <c r="AF228" s="7"/>
      <c r="AG228" s="12">
        <v>71.193415637860085</v>
      </c>
      <c r="AH228" s="7"/>
      <c r="AI228" s="7"/>
      <c r="AJ228" s="7"/>
      <c r="AK228" s="7"/>
      <c r="AL228" s="7"/>
      <c r="AM228" s="7"/>
      <c r="AN228" s="7"/>
      <c r="AO228" s="7"/>
      <c r="AP228" s="48"/>
      <c r="AQ228" s="48"/>
      <c r="AR228" s="14" t="s">
        <v>479</v>
      </c>
    </row>
    <row r="229" spans="1:44" x14ac:dyDescent="0.35">
      <c r="A229" s="14" t="s">
        <v>470</v>
      </c>
      <c r="B229" s="41" t="s">
        <v>514</v>
      </c>
      <c r="C229" s="1" t="s">
        <v>358</v>
      </c>
      <c r="D229" s="32">
        <f>COUNT(F229:AN229)</f>
        <v>4</v>
      </c>
      <c r="E229" s="57">
        <f>MEDIAN(F229:AQ229)</f>
        <v>74.095558297640736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11"/>
      <c r="X229" s="7"/>
      <c r="Y229" s="7"/>
      <c r="Z229" s="7"/>
      <c r="AA229" s="7"/>
      <c r="AB229" s="7"/>
      <c r="AC229" s="7"/>
      <c r="AD229" s="7"/>
      <c r="AE229" s="7"/>
      <c r="AF229" s="7">
        <v>76.273308376103373</v>
      </c>
      <c r="AG229" s="12">
        <v>71.917808219178085</v>
      </c>
      <c r="AH229" s="7">
        <v>76.920752892836646</v>
      </c>
      <c r="AI229" s="12">
        <v>64.776444929116678</v>
      </c>
      <c r="AJ229" s="7"/>
      <c r="AK229" s="7"/>
      <c r="AL229" s="7"/>
      <c r="AM229" s="7"/>
      <c r="AN229" s="7"/>
      <c r="AO229" s="7"/>
      <c r="AP229" s="48"/>
      <c r="AQ229" s="48"/>
      <c r="AR229" s="14" t="s">
        <v>470</v>
      </c>
    </row>
    <row r="230" spans="1:44" x14ac:dyDescent="0.35">
      <c r="A230" s="14" t="str">
        <f>"Victor Cosse "&amp;CHAR(134)</f>
        <v>Victor Cosse †</v>
      </c>
      <c r="B230" s="41" t="s">
        <v>368</v>
      </c>
      <c r="C230" s="1" t="str">
        <f>"Victor "&amp;CHAR(134)</f>
        <v>Victor †</v>
      </c>
      <c r="D230" s="32">
        <f>COUNT(F230:AN230)</f>
        <v>1</v>
      </c>
      <c r="E230" s="57">
        <f>MEDIAN(F230:AQ230)</f>
        <v>61.5</v>
      </c>
      <c r="F230" s="7"/>
      <c r="G230" s="7"/>
      <c r="H230" s="7">
        <v>61.5</v>
      </c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11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63"/>
      <c r="AP230" s="48"/>
      <c r="AQ230" s="48"/>
      <c r="AR230" s="14" t="str">
        <f>"Victor Cosse "&amp;CHAR(134)</f>
        <v>Victor Cosse †</v>
      </c>
    </row>
    <row r="231" spans="1:44" x14ac:dyDescent="0.35">
      <c r="A231" s="14" t="s">
        <v>169</v>
      </c>
      <c r="B231" s="41" t="s">
        <v>266</v>
      </c>
      <c r="C231" s="1" t="s">
        <v>267</v>
      </c>
      <c r="D231" s="32">
        <f>COUNT(F231:AN231)</f>
        <v>1</v>
      </c>
      <c r="E231" s="57">
        <f>MEDIAN(F231:AQ231)</f>
        <v>76.826722338204576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13">
        <v>76.826722338204576</v>
      </c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49"/>
      <c r="AQ231" s="49"/>
      <c r="AR231" s="14" t="s">
        <v>169</v>
      </c>
    </row>
    <row r="232" spans="1:44" x14ac:dyDescent="0.35">
      <c r="A232" s="14" t="s">
        <v>168</v>
      </c>
      <c r="B232" s="41" t="s">
        <v>277</v>
      </c>
      <c r="C232" s="1" t="s">
        <v>278</v>
      </c>
      <c r="D232" s="32">
        <f>COUNT(F232:AN232)</f>
        <v>1</v>
      </c>
      <c r="E232" s="57">
        <f>MEDIAN(F232:AQ232)</f>
        <v>75.37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>
        <v>75.37</v>
      </c>
      <c r="W232" s="11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48"/>
      <c r="AQ232" s="48"/>
      <c r="AR232" s="14" t="s">
        <v>168</v>
      </c>
    </row>
    <row r="233" spans="1:44" x14ac:dyDescent="0.35">
      <c r="A233" s="14" t="s">
        <v>105</v>
      </c>
      <c r="B233" s="41" t="s">
        <v>198</v>
      </c>
      <c r="C233" s="1" t="s">
        <v>199</v>
      </c>
      <c r="D233" s="32">
        <f>COUNT(F233:AN233)</f>
        <v>1</v>
      </c>
      <c r="E233" s="57">
        <f>MEDIAN(F233:AQ233)</f>
        <v>91.16</v>
      </c>
      <c r="F233" s="7"/>
      <c r="G233" s="7"/>
      <c r="H233" s="7"/>
      <c r="I233" s="7"/>
      <c r="J233" s="7"/>
      <c r="K233" s="7">
        <v>91.16</v>
      </c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11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48"/>
      <c r="AQ233" s="48"/>
      <c r="AR233" s="14" t="s">
        <v>105</v>
      </c>
    </row>
    <row r="234" spans="1:44" x14ac:dyDescent="0.35">
      <c r="A234" s="14" t="s">
        <v>43</v>
      </c>
      <c r="B234" s="41" t="s">
        <v>342</v>
      </c>
      <c r="C234" s="1" t="s">
        <v>343</v>
      </c>
      <c r="D234" s="32">
        <f>COUNT(F234:AN234)</f>
        <v>1</v>
      </c>
      <c r="E234" s="57">
        <f>MEDIAN(F234:AQ234)</f>
        <v>65.040000000000006</v>
      </c>
      <c r="F234" s="7"/>
      <c r="G234" s="7"/>
      <c r="H234" s="7">
        <v>65.040000000000006</v>
      </c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11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48"/>
      <c r="AQ234" s="48"/>
      <c r="AR234" s="14" t="s">
        <v>43</v>
      </c>
    </row>
    <row r="235" spans="1:44" x14ac:dyDescent="0.35">
      <c r="A235" s="14" t="s">
        <v>140</v>
      </c>
      <c r="B235" s="41" t="s">
        <v>415</v>
      </c>
      <c r="C235" s="1" t="s">
        <v>416</v>
      </c>
      <c r="D235" s="32">
        <f>COUNT(F235:AN235)</f>
        <v>1</v>
      </c>
      <c r="E235" s="57">
        <f>MEDIAN(F235:AQ235)</f>
        <v>51.34</v>
      </c>
      <c r="F235" s="7"/>
      <c r="G235" s="7"/>
      <c r="H235" s="7"/>
      <c r="I235" s="7"/>
      <c r="J235" s="7"/>
      <c r="K235" s="7"/>
      <c r="L235" s="7"/>
      <c r="M235" s="7"/>
      <c r="N235" s="7">
        <v>51.34</v>
      </c>
      <c r="O235" s="7"/>
      <c r="P235" s="7"/>
      <c r="Q235" s="7"/>
      <c r="R235" s="7"/>
      <c r="S235" s="7"/>
      <c r="T235" s="7"/>
      <c r="U235" s="7"/>
      <c r="V235" s="7"/>
      <c r="W235" s="11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48"/>
      <c r="AQ235" s="48"/>
      <c r="AR235" s="14" t="s">
        <v>140</v>
      </c>
    </row>
    <row r="236" spans="1:44" x14ac:dyDescent="0.35">
      <c r="A236" s="14" t="s">
        <v>145</v>
      </c>
      <c r="B236" s="41" t="s">
        <v>432</v>
      </c>
      <c r="C236" s="1" t="s">
        <v>416</v>
      </c>
      <c r="D236" s="32">
        <f>COUNT(F236:AN236)</f>
        <v>1</v>
      </c>
      <c r="E236" s="57">
        <f>MEDIAN(F236:AQ236)</f>
        <v>45.96</v>
      </c>
      <c r="F236" s="7"/>
      <c r="G236" s="7"/>
      <c r="H236" s="7"/>
      <c r="I236" s="7"/>
      <c r="J236" s="7"/>
      <c r="K236" s="7"/>
      <c r="L236" s="7"/>
      <c r="M236" s="7"/>
      <c r="N236" s="7">
        <v>45.96</v>
      </c>
      <c r="O236" s="7"/>
      <c r="P236" s="7"/>
      <c r="Q236" s="7"/>
      <c r="R236" s="7"/>
      <c r="S236" s="7"/>
      <c r="T236" s="7"/>
      <c r="U236" s="7"/>
      <c r="V236" s="7"/>
      <c r="W236" s="11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48"/>
      <c r="AQ236" s="48"/>
      <c r="AR236" s="14" t="s">
        <v>145</v>
      </c>
    </row>
    <row r="237" spans="1:44" x14ac:dyDescent="0.35">
      <c r="A237" s="14" t="s">
        <v>117</v>
      </c>
      <c r="B237" s="41" t="s">
        <v>313</v>
      </c>
      <c r="C237" s="1" t="s">
        <v>314</v>
      </c>
      <c r="D237" s="32">
        <f>COUNT(F237:AN237)</f>
        <v>6</v>
      </c>
      <c r="E237" s="57">
        <f>MEDIAN(F237:AQ237)</f>
        <v>70.414999999999992</v>
      </c>
      <c r="F237" s="7"/>
      <c r="G237" s="7"/>
      <c r="H237" s="7"/>
      <c r="I237" s="7"/>
      <c r="J237" s="7"/>
      <c r="K237" s="7"/>
      <c r="L237" s="7">
        <v>69.72</v>
      </c>
      <c r="M237" s="7">
        <v>69.510000000000005</v>
      </c>
      <c r="N237" s="7">
        <v>72.06</v>
      </c>
      <c r="O237" s="7">
        <v>71.489999999999995</v>
      </c>
      <c r="P237" s="7">
        <v>71.11</v>
      </c>
      <c r="Q237" s="7">
        <v>68.06</v>
      </c>
      <c r="R237" s="7"/>
      <c r="S237" s="7"/>
      <c r="T237" s="7"/>
      <c r="U237" s="7"/>
      <c r="V237" s="7"/>
      <c r="W237" s="11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48"/>
      <c r="AQ237" s="48"/>
      <c r="AR237" s="14" t="s">
        <v>117</v>
      </c>
    </row>
    <row r="238" spans="1:44" ht="12" thickBot="1" x14ac:dyDescent="0.4">
      <c r="A238" s="47" t="str">
        <f>"Yvonne Gondois "&amp;CHAR(134)</f>
        <v>Yvonne Gondois †</v>
      </c>
      <c r="B238" s="45" t="s">
        <v>363</v>
      </c>
      <c r="C238" s="36" t="str">
        <f>"Yvonne "&amp;CHAR(134)</f>
        <v>Yvonne †</v>
      </c>
      <c r="D238" s="37">
        <f>COUNT(F238:AN238)</f>
        <v>3</v>
      </c>
      <c r="E238" s="59">
        <f>MEDIAN(F238:AQ238)</f>
        <v>62.42</v>
      </c>
      <c r="F238" s="38">
        <v>62.42</v>
      </c>
      <c r="G238" s="38">
        <v>58.14</v>
      </c>
      <c r="H238" s="38">
        <v>65.11</v>
      </c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9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54"/>
      <c r="AQ238" s="54"/>
      <c r="AR238" s="47" t="str">
        <f>"Yvonne Gondois "&amp;CHAR(134)</f>
        <v>Yvonne Gondois †</v>
      </c>
    </row>
    <row r="239" spans="1:44" s="100" customFormat="1" ht="12" thickBot="1" x14ac:dyDescent="0.4">
      <c r="A239" s="93" t="s">
        <v>180</v>
      </c>
      <c r="B239" s="94"/>
      <c r="C239" s="95"/>
      <c r="D239" s="96"/>
      <c r="E239" s="97"/>
      <c r="F239" s="96">
        <f>COUNT(F5:F210)</f>
        <v>29</v>
      </c>
      <c r="G239" s="96">
        <f>COUNT(G5:G210)</f>
        <v>26</v>
      </c>
      <c r="H239" s="96">
        <f>COUNT(H5:H210)</f>
        <v>41</v>
      </c>
      <c r="I239" s="96">
        <f>COUNT(I5:I210)</f>
        <v>46</v>
      </c>
      <c r="J239" s="96">
        <f>COUNT(J5:J210)</f>
        <v>46</v>
      </c>
      <c r="K239" s="96">
        <f>COUNT(K5:K210)</f>
        <v>57</v>
      </c>
      <c r="L239" s="96">
        <f>COUNT(L5:L210)</f>
        <v>38</v>
      </c>
      <c r="M239" s="96">
        <f>COUNT(M5:M210)</f>
        <v>49</v>
      </c>
      <c r="N239" s="96">
        <f>COUNT(N5:N210)</f>
        <v>38</v>
      </c>
      <c r="O239" s="96">
        <f>COUNT(O5:O210)</f>
        <v>23</v>
      </c>
      <c r="P239" s="96">
        <f>COUNT(P5:P210)</f>
        <v>23</v>
      </c>
      <c r="Q239" s="96">
        <f>COUNT(Q5:Q210)</f>
        <v>24</v>
      </c>
      <c r="R239" s="96">
        <f>COUNT(R5:R210)</f>
        <v>21</v>
      </c>
      <c r="S239" s="96">
        <f>COUNT(S5:S210)</f>
        <v>17</v>
      </c>
      <c r="T239" s="96">
        <f>COUNT(T5:T210)</f>
        <v>16</v>
      </c>
      <c r="U239" s="96">
        <f>COUNT(U5:U210)</f>
        <v>20</v>
      </c>
      <c r="V239" s="96">
        <f>COUNT(V5:V210)</f>
        <v>20</v>
      </c>
      <c r="W239" s="96">
        <f>COUNT(W5:W210)</f>
        <v>23</v>
      </c>
      <c r="X239" s="96">
        <f>COUNT(X5:X210)</f>
        <v>22</v>
      </c>
      <c r="Y239" s="96">
        <f>COUNT(Y5:Y210)</f>
        <v>20</v>
      </c>
      <c r="Z239" s="96">
        <f>COUNT(Z5:Z210)</f>
        <v>20</v>
      </c>
      <c r="AA239" s="96">
        <f>COUNT(AA5:AA210)</f>
        <v>24</v>
      </c>
      <c r="AB239" s="96">
        <f>COUNT(AB5:AB210)</f>
        <v>18</v>
      </c>
      <c r="AC239" s="67">
        <f>COUNT(AC5:AC233)</f>
        <v>20</v>
      </c>
      <c r="AD239" s="67">
        <f>COUNT(AD5:AD233)</f>
        <v>17</v>
      </c>
      <c r="AE239" s="67">
        <f>COUNT(AE5:AE233)</f>
        <v>17</v>
      </c>
      <c r="AF239" s="67">
        <f>COUNT(AF5:AF233)</f>
        <v>32</v>
      </c>
      <c r="AG239" s="67">
        <f>COUNT(AG5:AG233)</f>
        <v>33</v>
      </c>
      <c r="AH239" s="67">
        <f>COUNT(AH5:AH233)</f>
        <v>29</v>
      </c>
      <c r="AI239" s="67">
        <f t="shared" ref="AI239:AQ239" si="4">COUNT(AI5:AI238)</f>
        <v>31</v>
      </c>
      <c r="AJ239" s="67">
        <f t="shared" si="4"/>
        <v>28</v>
      </c>
      <c r="AK239" s="67">
        <f t="shared" si="4"/>
        <v>26</v>
      </c>
      <c r="AL239" s="67">
        <f t="shared" si="4"/>
        <v>30</v>
      </c>
      <c r="AM239" s="67">
        <f t="shared" si="4"/>
        <v>29</v>
      </c>
      <c r="AN239" s="67">
        <f t="shared" si="4"/>
        <v>32</v>
      </c>
      <c r="AO239" s="67">
        <f t="shared" si="4"/>
        <v>22</v>
      </c>
      <c r="AP239" s="98">
        <f t="shared" si="4"/>
        <v>0</v>
      </c>
      <c r="AQ239" s="98">
        <f t="shared" si="4"/>
        <v>25</v>
      </c>
      <c r="AR239" s="99"/>
    </row>
    <row r="240" spans="1:44" x14ac:dyDescent="0.35">
      <c r="A240" s="101"/>
      <c r="B240" s="101"/>
      <c r="C240" s="101"/>
      <c r="D240" s="101"/>
      <c r="E240" s="101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AD240" s="104"/>
    </row>
    <row r="241" spans="1:30" x14ac:dyDescent="0.35">
      <c r="A241" s="101"/>
      <c r="B241" s="101"/>
      <c r="C241" s="101"/>
      <c r="D241" s="101"/>
      <c r="E241" s="101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AD241" s="104"/>
    </row>
    <row r="242" spans="1:30" x14ac:dyDescent="0.35">
      <c r="A242" s="101"/>
      <c r="B242" s="101"/>
      <c r="C242" s="101"/>
      <c r="D242" s="101"/>
      <c r="E242" s="101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AD242" s="104"/>
    </row>
    <row r="243" spans="1:30" x14ac:dyDescent="0.35">
      <c r="A243" s="101"/>
      <c r="B243" s="101"/>
      <c r="C243" s="101"/>
      <c r="D243" s="101"/>
      <c r="E243" s="101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AD243" s="104"/>
    </row>
    <row r="244" spans="1:30" x14ac:dyDescent="0.35">
      <c r="A244" s="101"/>
      <c r="B244" s="101"/>
      <c r="C244" s="101"/>
      <c r="D244" s="101"/>
      <c r="E244" s="101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AD244" s="104"/>
    </row>
    <row r="245" spans="1:30" x14ac:dyDescent="0.35">
      <c r="A245" s="101"/>
      <c r="B245" s="101"/>
      <c r="C245" s="101"/>
      <c r="D245" s="101"/>
      <c r="E245" s="101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AD245" s="104"/>
    </row>
    <row r="246" spans="1:30" x14ac:dyDescent="0.35">
      <c r="A246" s="101"/>
      <c r="B246" s="101"/>
      <c r="C246" s="101"/>
      <c r="D246" s="101"/>
      <c r="E246" s="101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AD246" s="104"/>
    </row>
    <row r="247" spans="1:30" x14ac:dyDescent="0.35">
      <c r="A247" s="101"/>
      <c r="B247" s="101"/>
      <c r="C247" s="101"/>
      <c r="D247" s="101"/>
      <c r="E247" s="101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AD247" s="104"/>
    </row>
    <row r="248" spans="1:30" x14ac:dyDescent="0.35">
      <c r="A248" s="101"/>
      <c r="B248" s="101"/>
      <c r="C248" s="101"/>
      <c r="D248" s="101"/>
      <c r="E248" s="101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AD248" s="104"/>
    </row>
    <row r="249" spans="1:30" x14ac:dyDescent="0.35">
      <c r="A249" s="101"/>
      <c r="B249" s="101"/>
      <c r="C249" s="101"/>
      <c r="D249" s="101"/>
      <c r="E249" s="101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AD249" s="104"/>
    </row>
    <row r="250" spans="1:30" x14ac:dyDescent="0.35">
      <c r="A250" s="101"/>
      <c r="B250" s="101"/>
      <c r="C250" s="101"/>
      <c r="D250" s="101"/>
      <c r="E250" s="101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AD250" s="104"/>
    </row>
    <row r="251" spans="1:30" x14ac:dyDescent="0.35">
      <c r="A251" s="101"/>
      <c r="B251" s="101"/>
      <c r="C251" s="101"/>
      <c r="D251" s="101"/>
      <c r="E251" s="101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AD251" s="104"/>
    </row>
    <row r="252" spans="1:30" x14ac:dyDescent="0.35">
      <c r="A252" s="101"/>
      <c r="B252" s="101"/>
      <c r="C252" s="101"/>
      <c r="D252" s="101"/>
      <c r="E252" s="101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AD252" s="104"/>
    </row>
    <row r="253" spans="1:30" x14ac:dyDescent="0.35">
      <c r="A253" s="101"/>
      <c r="B253" s="101"/>
      <c r="C253" s="101"/>
      <c r="D253" s="101"/>
      <c r="E253" s="101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AD253" s="104"/>
    </row>
    <row r="254" spans="1:30" x14ac:dyDescent="0.35">
      <c r="A254" s="101"/>
      <c r="B254" s="101"/>
      <c r="C254" s="101"/>
      <c r="D254" s="101"/>
      <c r="E254" s="101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AD254" s="104"/>
    </row>
    <row r="255" spans="1:30" x14ac:dyDescent="0.35">
      <c r="A255" s="101"/>
      <c r="B255" s="101"/>
      <c r="C255" s="101"/>
      <c r="D255" s="101"/>
      <c r="E255" s="101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AD255" s="104"/>
    </row>
    <row r="256" spans="1:30" x14ac:dyDescent="0.35">
      <c r="A256" s="101"/>
      <c r="B256" s="101"/>
      <c r="C256" s="101"/>
      <c r="D256" s="101"/>
      <c r="E256" s="101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AD256" s="104"/>
    </row>
    <row r="257" spans="30:30" x14ac:dyDescent="0.35">
      <c r="AD257" s="104"/>
    </row>
    <row r="258" spans="30:30" x14ac:dyDescent="0.35">
      <c r="AD258" s="104"/>
    </row>
    <row r="259" spans="30:30" x14ac:dyDescent="0.35">
      <c r="AD259" s="104"/>
    </row>
    <row r="260" spans="30:30" x14ac:dyDescent="0.35">
      <c r="AD260" s="104"/>
    </row>
    <row r="261" spans="30:30" x14ac:dyDescent="0.35">
      <c r="AD261" s="104"/>
    </row>
    <row r="262" spans="30:30" x14ac:dyDescent="0.35">
      <c r="AD262" s="104"/>
    </row>
    <row r="263" spans="30:30" x14ac:dyDescent="0.35">
      <c r="AD263" s="104"/>
    </row>
  </sheetData>
  <sortState xmlns:xlrd2="http://schemas.microsoft.com/office/spreadsheetml/2017/richdata2" ref="A5:AR238">
    <sortCondition ref="A5:A238"/>
  </sortState>
  <mergeCells count="7">
    <mergeCell ref="A1:AR1"/>
    <mergeCell ref="AR2:AR4"/>
    <mergeCell ref="E2:E4"/>
    <mergeCell ref="A2:A4"/>
    <mergeCell ref="B2:B4"/>
    <mergeCell ref="C2:C4"/>
    <mergeCell ref="D2:D4"/>
  </mergeCells>
  <phoneticPr fontId="0" type="noConversion"/>
  <pageMargins left="1.19" right="0.25" top="0.34" bottom="0.23" header="0.33" footer="0.21"/>
  <pageSetup paperSize="9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Sheet1</vt:lpstr>
      <vt:lpstr>Sheet1!Impression_des_titres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Peeters</cp:lastModifiedBy>
  <cp:lastPrinted>2022-09-02T15:31:03Z</cp:lastPrinted>
  <dcterms:created xsi:type="dcterms:W3CDTF">2002-10-07T09:57:01Z</dcterms:created>
  <dcterms:modified xsi:type="dcterms:W3CDTF">2022-09-02T15:32:06Z</dcterms:modified>
</cp:coreProperties>
</file>